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35" tabRatio="664" activeTab="12"/>
  </bookViews>
  <sheets>
    <sheet name="info" sheetId="1" r:id="rId1"/>
    <sheet name="Grp1" sheetId="2" r:id="rId2"/>
    <sheet name="Grp2" sheetId="3" r:id="rId3"/>
    <sheet name="Grp4" sheetId="4" r:id="rId4"/>
    <sheet name="Grp5" sheetId="5" r:id="rId5"/>
    <sheet name="Hpt12-1" sheetId="6" r:id="rId6"/>
    <sheet name="Hpt12-2" sheetId="7" r:id="rId7"/>
    <sheet name="Hpt34-1" sheetId="8" r:id="rId8"/>
    <sheet name="Hpt34-2" sheetId="9" r:id="rId9"/>
    <sheet name="End1-4" sheetId="10" r:id="rId10"/>
    <sheet name="End5-8" sheetId="11" r:id="rId11"/>
    <sheet name="End9-12" sheetId="12" r:id="rId12"/>
    <sheet name="End13-16" sheetId="13" r:id="rId13"/>
  </sheets>
  <externalReferences>
    <externalReference r:id="rId16"/>
    <externalReference r:id="rId17"/>
  </externalReferences>
  <definedNames>
    <definedName name="_xlnm.Print_Area" localSheetId="12">'End13-16'!$A$1:$T$12</definedName>
    <definedName name="_xlnm.Print_Area" localSheetId="9">'End1-4'!$A$1:$T$12</definedName>
    <definedName name="_xlnm.Print_Area" localSheetId="10">'End5-8'!$A$1:$T$12</definedName>
    <definedName name="_xlnm.Print_Area" localSheetId="11">'End9-12'!$A$1:$T$12</definedName>
    <definedName name="_xlnm.Print_Area" localSheetId="5">'Hpt12-1'!$A$1:$T$12</definedName>
    <definedName name="_xlnm.Print_Area" localSheetId="6">'Hpt12-2'!$A$1:$T$12</definedName>
    <definedName name="_xlnm.Print_Area" localSheetId="7">'Hpt34-1'!$A$1:$T$12</definedName>
    <definedName name="_xlnm.Print_Area" localSheetId="8">'Hpt34-2'!$A$1:$T$12</definedName>
    <definedName name="Klasse">'info'!$B$2</definedName>
  </definedNames>
  <calcPr fullCalcOnLoad="1"/>
</workbook>
</file>

<file path=xl/sharedStrings.xml><?xml version="1.0" encoding="utf-8"?>
<sst xmlns="http://schemas.openxmlformats.org/spreadsheetml/2006/main" count="550" uniqueCount="54">
  <si>
    <t>Sätze</t>
  </si>
  <si>
    <t>Spiele</t>
  </si>
  <si>
    <t>Punkte</t>
  </si>
  <si>
    <t>Platz</t>
  </si>
  <si>
    <t>1-4</t>
  </si>
  <si>
    <t>-</t>
  </si>
  <si>
    <t>Einzel1</t>
  </si>
  <si>
    <t>Einzel2</t>
  </si>
  <si>
    <t>Doppel</t>
  </si>
  <si>
    <t>Gesamt</t>
  </si>
  <si>
    <t>2-3</t>
  </si>
  <si>
    <t>1-3</t>
  </si>
  <si>
    <t>4-2</t>
  </si>
  <si>
    <t>2-1</t>
  </si>
  <si>
    <t>3-4</t>
  </si>
  <si>
    <t>Klassenbezeichung</t>
  </si>
  <si>
    <t>&lt;- wird in allen Gruppenbezeichnungen verwendet!</t>
  </si>
  <si>
    <t>Ges.</t>
  </si>
  <si>
    <t>Grp.</t>
  </si>
  <si>
    <t>Anzahl Teams um Platz 1 in Phase 2</t>
  </si>
  <si>
    <t>Anzahl Teams gesamt</t>
  </si>
  <si>
    <t>Suche</t>
  </si>
  <si>
    <t>&lt;- Vorlage gemacht für 17-20 Teams</t>
  </si>
  <si>
    <t>E-Klasse</t>
  </si>
  <si>
    <t>Bock/Kaminski</t>
  </si>
  <si>
    <t>DJK Franz Sales Haus Essen</t>
  </si>
  <si>
    <t>Voß/Bischoff</t>
  </si>
  <si>
    <t>Leseberg/Köther</t>
  </si>
  <si>
    <t>SVV Rethem</t>
  </si>
  <si>
    <t>Glogau/Friesenborg</t>
  </si>
  <si>
    <t>TuR Etr. Sengwarden</t>
  </si>
  <si>
    <t>Furch, Manfred/Fiebing</t>
  </si>
  <si>
    <t>SV Trauen-Oerrel</t>
  </si>
  <si>
    <t>Böschen/Luszick</t>
  </si>
  <si>
    <t>Schneeren/Neustadt</t>
  </si>
  <si>
    <t>Manca/Schwark</t>
  </si>
  <si>
    <t>TV Elverdissen</t>
  </si>
  <si>
    <t>Koslitz/Poppe</t>
  </si>
  <si>
    <t>SC Rhauderfehn</t>
  </si>
  <si>
    <t>Mazurek/Wojna</t>
  </si>
  <si>
    <t>Mühlenfeld/Schneeren</t>
  </si>
  <si>
    <t>Dietze/Hildebrandt</t>
  </si>
  <si>
    <t>Fliegenberg/Göttingen</t>
  </si>
  <si>
    <t>Faßhauer/Rix</t>
  </si>
  <si>
    <t>MTV Jever</t>
  </si>
  <si>
    <t>Böhmer/Müller</t>
  </si>
  <si>
    <t>Cordes/Liedtke</t>
  </si>
  <si>
    <t>Bethel Bielefeld/Ahmsen</t>
  </si>
  <si>
    <t>Broksema/Bromberger</t>
  </si>
  <si>
    <t>Horsten/Nordenham</t>
  </si>
  <si>
    <t>Hillmer/Leppich</t>
  </si>
  <si>
    <t>STV Wilhelmshaven</t>
  </si>
  <si>
    <t>Janssen/Janssen</t>
  </si>
  <si>
    <t>SV Ochtersum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</si>
</sst>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  <numFmt numFmtId="165" formatCode="&quot;Spiel um Platz&quot;General"/>
    <numFmt numFmtId="166" formatCode="&quot;Platz &quot;General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6" fillId="9" borderId="1" applyNumberFormat="0" applyAlignment="0" applyProtection="0"/>
    <xf numFmtId="0" fontId="17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3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4" fillId="10" borderId="0" applyNumberFormat="0" applyBorder="0" applyAlignment="0" applyProtection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14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wrapText="1"/>
      <protection locked="0"/>
    </xf>
    <xf numFmtId="0" fontId="4" fillId="0" borderId="1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 applyProtection="1">
      <alignment horizontal="lef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64" fontId="4" fillId="0" borderId="17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0" fillId="0" borderId="20" xfId="0" applyNumberFormat="1" applyBorder="1" applyAlignment="1" applyProtection="1">
      <alignment horizontal="left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164" fontId="4" fillId="0" borderId="24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7" fillId="0" borderId="20" xfId="0" applyNumberFormat="1" applyFont="1" applyBorder="1" applyAlignment="1" applyProtection="1">
      <alignment horizontal="left" vertical="center" wrapText="1"/>
      <protection locked="0"/>
    </xf>
    <xf numFmtId="164" fontId="4" fillId="0" borderId="27" xfId="0" applyNumberFormat="1" applyFont="1" applyBorder="1" applyAlignment="1" applyProtection="1">
      <alignment horizontal="right" vertical="center"/>
      <protection/>
    </xf>
    <xf numFmtId="164" fontId="4" fillId="0" borderId="28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Border="1" applyAlignment="1">
      <alignment/>
    </xf>
    <xf numFmtId="164" fontId="0" fillId="0" borderId="26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28" xfId="51" applyNumberFormat="1" applyFont="1" applyBorder="1" applyAlignment="1">
      <alignment horizontal="left" vertical="center" wrapText="1"/>
      <protection/>
    </xf>
    <xf numFmtId="0" fontId="0" fillId="0" borderId="0" xfId="51" applyFont="1">
      <alignment/>
      <protection/>
    </xf>
    <xf numFmtId="0" fontId="5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>
      <alignment horizontal="center"/>
    </xf>
    <xf numFmtId="0" fontId="6" fillId="18" borderId="42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JeverOpen_Gruppenmust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bby-Klasse%20(21-24%20Teams%20mit%203er4er%20dann%205er6e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p1"/>
      <sheetName val="Grp2"/>
      <sheetName val="Grp3"/>
      <sheetName val="Grp4"/>
      <sheetName val="Grp5"/>
      <sheetName val="Grp6"/>
      <sheetName val="Hpt1er2er-1"/>
      <sheetName val="Hpt1er2er-2"/>
      <sheetName val="Hpt3er4er-1"/>
      <sheetName val="Hpt3er4er-2"/>
      <sheetName val="Platzieru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3.00390625" style="0" customWidth="1"/>
  </cols>
  <sheetData>
    <row r="2" spans="1:3" ht="15">
      <c r="A2" s="49" t="s">
        <v>15</v>
      </c>
      <c r="B2" s="49" t="s">
        <v>23</v>
      </c>
      <c r="C2" s="48" t="s">
        <v>16</v>
      </c>
    </row>
    <row r="3" spans="1:3" ht="12.75">
      <c r="A3" t="s">
        <v>20</v>
      </c>
      <c r="B3">
        <v>16</v>
      </c>
      <c r="C3" s="48" t="s">
        <v>22</v>
      </c>
    </row>
    <row r="4" spans="1:2" ht="12.75">
      <c r="A4" t="s">
        <v>19</v>
      </c>
      <c r="B4">
        <v>8</v>
      </c>
    </row>
    <row r="17" spans="1:3" ht="15">
      <c r="A17" s="2"/>
      <c r="B17" s="12"/>
      <c r="C17" s="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workbookViewId="0" topLeftCell="A1">
      <selection activeCell="S5" sqref="S5:T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Plätze 1 - 4"</f>
        <v>E-Klasse  Plätze 1 - 4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IF(ISERROR($X2),$U2,VLOOKUP($X2,'Hpt12-1'!$A$2:$D$5,COLUMN(),0))</f>
        <v>Voß/Bischoff</v>
      </c>
      <c r="C2" s="3"/>
      <c r="D2" s="52" t="str">
        <f>IF(ISERROR($X2),"",VLOOKUP($X2,'Hpt12-1'!$A$2:$D$5,COLUMN(),0))</f>
        <v>DJK Franz Sales Haus Essen</v>
      </c>
      <c r="E2" s="59"/>
      <c r="F2" s="59"/>
      <c r="G2" s="5">
        <f>T11</f>
        <v>2</v>
      </c>
      <c r="H2" s="6">
        <f>S11</f>
        <v>1</v>
      </c>
      <c r="I2" s="7">
        <f>S9</f>
        <v>2</v>
      </c>
      <c r="J2" s="8">
        <f>T9</f>
        <v>1</v>
      </c>
      <c r="K2" s="7">
        <f>S7</f>
        <v>2</v>
      </c>
      <c r="L2" s="8">
        <f>T7</f>
        <v>0</v>
      </c>
      <c r="M2" s="9">
        <f>IF(ISBLANK(B2),"",SUM(G7,K7,O7,G9,K9,O9,H11,L11,P11))</f>
        <v>19</v>
      </c>
      <c r="N2" s="10">
        <f>IF(ISBLANK(B2),"",SUM(H7,L7,P7,H9,L9,P9,G11,K11,O11))</f>
        <v>10</v>
      </c>
      <c r="O2" s="9">
        <f>IF(ISBLANK(B2),"",SUM(G2,I2,K2))</f>
        <v>6</v>
      </c>
      <c r="P2" s="10">
        <f>IF(ISBLANK(B2),"",SUM(H2,J2,L2))</f>
        <v>2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60">
        <v>1</v>
      </c>
      <c r="T2" s="60"/>
      <c r="U2" s="50" t="str">
        <f>V2&amp;". Grp "&amp;W2</f>
        <v>1. Grp 1</v>
      </c>
      <c r="V2" s="51">
        <v>1</v>
      </c>
      <c r="W2" s="51">
        <v>1</v>
      </c>
      <c r="X2" s="51">
        <f>MATCH(V2,'Hpt12-1'!$S$2:$S$5,0)</f>
        <v>2</v>
      </c>
    </row>
    <row r="3" spans="1:24" ht="33" customHeight="1" thickBot="1">
      <c r="A3" s="11">
        <v>2</v>
      </c>
      <c r="B3" s="2" t="str">
        <f>IF(ISERROR($X3),$U3,VLOOKUP($X3,'Hpt12-2'!$A$2:$D$5,COLUMN(),0))</f>
        <v>Glogau/Friesenborg</v>
      </c>
      <c r="C3" s="12"/>
      <c r="D3" s="13" t="str">
        <f>IF(ISERROR($X3),"",VLOOKUP($X3,'Hpt12-2'!$A$2:$D$5,COLUMN(),0))</f>
        <v>TuR Etr. Sengwarden</v>
      </c>
      <c r="E3" s="9">
        <f>S11</f>
        <v>1</v>
      </c>
      <c r="F3" s="10">
        <f>T11</f>
        <v>2</v>
      </c>
      <c r="G3" s="59"/>
      <c r="H3" s="5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16</v>
      </c>
      <c r="N3" s="19">
        <f>IF(ISBLANK(B3),"",SUM(H8,L8,P8,G10,K10,O10,H11,L11,P11))</f>
        <v>11</v>
      </c>
      <c r="O3" s="18">
        <f>IF(ISBLANK(B3),"",SUM(E3,I3,K3))</f>
        <v>5</v>
      </c>
      <c r="P3" s="19">
        <f>IF(ISBLANK(B3),"",SUM(F3,J3,L3))</f>
        <v>2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61">
        <v>2</v>
      </c>
      <c r="T3" s="61"/>
      <c r="U3" s="50" t="str">
        <f>V3&amp;". Grp "&amp;W3</f>
        <v>1. Grp 2</v>
      </c>
      <c r="V3" s="51">
        <v>1</v>
      </c>
      <c r="W3" s="51">
        <v>2</v>
      </c>
      <c r="X3" s="51">
        <f>MATCH(V3,'Hpt12-2'!$S$2:$S$5,0)</f>
        <v>3</v>
      </c>
    </row>
    <row r="4" spans="1:24" ht="33" customHeight="1" thickBot="1">
      <c r="A4" s="11">
        <v>3</v>
      </c>
      <c r="B4" s="2" t="str">
        <f>IF(ISERROR($X4),$U4,VLOOKUP($X4,'Hpt12-2'!$A$2:$D$5,COLUMN(),0))</f>
        <v>Manca/Schwark</v>
      </c>
      <c r="C4" s="12"/>
      <c r="D4" s="13" t="str">
        <f>IF(ISERROR($X4),"",VLOOKUP($X4,'Hpt12-2'!$A$2:$D$5,COLUMN(),0))</f>
        <v>TV Elverdissen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13</v>
      </c>
      <c r="N4" s="19">
        <f>IF(ISBLANK(B4),"",SUM(G8,K8,O8,G9,K9,O9,H12,L12,P12))</f>
        <v>12</v>
      </c>
      <c r="O4" s="18">
        <f>IF(ISBLANK(B4),"",SUM(G4,E4,K4))</f>
        <v>3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61">
        <v>3</v>
      </c>
      <c r="T4" s="61"/>
      <c r="U4" s="50" t="str">
        <f>V4&amp;". Grp "&amp;W4</f>
        <v>2. Grp 2</v>
      </c>
      <c r="V4" s="51">
        <v>2</v>
      </c>
      <c r="W4" s="51">
        <v>2</v>
      </c>
      <c r="X4" s="51">
        <f>MATCH(V4,'Hpt12-2'!$S$2:$S$5,0)</f>
        <v>2</v>
      </c>
    </row>
    <row r="5" spans="1:24" ht="33" customHeight="1">
      <c r="A5" s="11">
        <v>4</v>
      </c>
      <c r="B5" s="2" t="str">
        <f>IF(ISERROR($X5),$U5,VLOOKUP($X5,'Hpt12-1'!$A$2:$D$5,COLUMN(),0))</f>
        <v>Koslitz/Poppe</v>
      </c>
      <c r="C5" s="12"/>
      <c r="D5" s="23" t="str">
        <f>IF(ISERROR($X5),"",VLOOKUP($X5,'Hpt12-1'!$A$2:$D$5,COLUMN(),0))</f>
        <v>SC Rhauderfehn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3</v>
      </c>
      <c r="N5" s="19">
        <f>IF(ISBLANK(B5),"",SUM(G7,K7,O7,H10,L10,P10,G12,K12,O12))</f>
        <v>18</v>
      </c>
      <c r="O5" s="18">
        <f>IF(ISBLANK(B5),"",SUM(E5,I5,G5))</f>
        <v>0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4</v>
      </c>
      <c r="T5" s="61"/>
      <c r="U5" s="50" t="str">
        <f>V5&amp;". Grp "&amp;W5</f>
        <v>2. Grp 1</v>
      </c>
      <c r="V5" s="51">
        <v>2</v>
      </c>
      <c r="W5" s="51">
        <v>1</v>
      </c>
      <c r="X5" s="51">
        <f>MATCH(V5,'Hpt12-1'!$S$2:$S$5,0)</f>
        <v>1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Voß/Bischoff</v>
      </c>
      <c r="C7" s="29" t="s">
        <v>5</v>
      </c>
      <c r="D7" s="30" t="str">
        <f>IF(ISBLANK(B5),"",B5)</f>
        <v>Koslitz/Poppe</v>
      </c>
      <c r="E7" s="62" t="s">
        <v>6</v>
      </c>
      <c r="F7" s="62"/>
      <c r="G7" s="31">
        <f>IF(ISERROR($X2),"",VLOOKUP($X2&amp;"-"&amp;$X5,'Hpt12-1'!$A$7:$T$12,COLUMN(),0))</f>
        <v>3</v>
      </c>
      <c r="H7" s="32">
        <f>IF(ISERROR($X2),"",VLOOKUP($X2&amp;"-"&amp;$X5,'Hpt12-1'!$A$7:$T$12,COLUMN(),0))</f>
        <v>0</v>
      </c>
      <c r="I7" s="62" t="s">
        <v>7</v>
      </c>
      <c r="J7" s="62"/>
      <c r="K7" s="31">
        <f>IF(ISERROR($X2),"",VLOOKUP($X2&amp;"-"&amp;$X5,'Hpt12-1'!$A$7:$T$12,COLUMN(),0))</f>
        <v>3</v>
      </c>
      <c r="L7" s="30">
        <f>IF(ISERROR($X2),"",VLOOKUP($X2&amp;"-"&amp;$X5,'Hpt12-1'!$A$7:$T$12,COLUMN(),0))</f>
        <v>1</v>
      </c>
      <c r="M7" s="62" t="s">
        <v>8</v>
      </c>
      <c r="N7" s="62"/>
      <c r="O7" s="31">
        <f>IF(ISERROR($X2),"",VLOOKUP($X2&amp;"-"&amp;$X5,'Hpt12-1'!$A$7:$T$12,COLUMN(),0))</f>
        <v>0</v>
      </c>
      <c r="P7" s="32">
        <f>IF(ISERROR($X2),"",VLOOKUP($X2&amp;"-"&amp;$X5,'Hpt12-1'!$A$7:$T$12,COLUMN(),0))</f>
        <v>0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Glogau/Friesenborg</v>
      </c>
      <c r="C8" s="37" t="s">
        <v>5</v>
      </c>
      <c r="D8" s="38" t="str">
        <f>IF(ISBLANK(B4),"",B4)</f>
        <v>Manca/Schwark</v>
      </c>
      <c r="E8" s="63" t="s">
        <v>6</v>
      </c>
      <c r="F8" s="63"/>
      <c r="G8" s="39">
        <v>3</v>
      </c>
      <c r="H8" s="40">
        <v>2</v>
      </c>
      <c r="I8" s="64" t="s">
        <v>7</v>
      </c>
      <c r="J8" s="65"/>
      <c r="K8" s="39">
        <v>3</v>
      </c>
      <c r="L8" s="40">
        <v>0</v>
      </c>
      <c r="M8" s="64" t="s">
        <v>8</v>
      </c>
      <c r="N8" s="65"/>
      <c r="O8" s="39"/>
      <c r="P8" s="40"/>
      <c r="Q8" s="41" t="s">
        <v>9</v>
      </c>
      <c r="R8" s="38"/>
      <c r="S8" s="42">
        <v>2</v>
      </c>
      <c r="T8" s="43">
        <v>0</v>
      </c>
    </row>
    <row r="9" spans="1:20" ht="12.75">
      <c r="A9" s="44" t="s">
        <v>11</v>
      </c>
      <c r="B9" s="29" t="str">
        <f>IF(ISBLANK(B2),"",B2)</f>
        <v>Voß/Bischoff</v>
      </c>
      <c r="C9" s="45" t="s">
        <v>5</v>
      </c>
      <c r="D9" s="30" t="str">
        <f>IF(ISBLANK(B4),"",B4)</f>
        <v>Manca/Schwark</v>
      </c>
      <c r="E9" s="62" t="s">
        <v>6</v>
      </c>
      <c r="F9" s="62"/>
      <c r="G9" s="31">
        <v>0</v>
      </c>
      <c r="H9" s="32">
        <v>3</v>
      </c>
      <c r="I9" s="62" t="s">
        <v>7</v>
      </c>
      <c r="J9" s="62"/>
      <c r="K9" s="31">
        <v>3</v>
      </c>
      <c r="L9" s="30">
        <v>1</v>
      </c>
      <c r="M9" s="62" t="s">
        <v>8</v>
      </c>
      <c r="N9" s="62"/>
      <c r="O9" s="31">
        <v>3</v>
      </c>
      <c r="P9" s="32">
        <v>1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 t="str">
        <f>IF(ISBLANK(B5),"",B5)</f>
        <v>Koslitz/Poppe</v>
      </c>
      <c r="C10" s="37" t="s">
        <v>5</v>
      </c>
      <c r="D10" s="38" t="str">
        <f>IF(ISBLANK(B3),"",B3)</f>
        <v>Glogau/Friesenborg</v>
      </c>
      <c r="E10" s="63" t="s">
        <v>6</v>
      </c>
      <c r="F10" s="63"/>
      <c r="G10" s="39">
        <v>1</v>
      </c>
      <c r="H10" s="40">
        <v>3</v>
      </c>
      <c r="I10" s="63" t="s">
        <v>7</v>
      </c>
      <c r="J10" s="63"/>
      <c r="K10" s="39">
        <v>1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Glogau/Friesenborg</v>
      </c>
      <c r="C11" s="45" t="s">
        <v>5</v>
      </c>
      <c r="D11" s="30" t="str">
        <f>IF(ISBLANK(B2),"",B2)</f>
        <v>Voß/Bischoff</v>
      </c>
      <c r="E11" s="62" t="s">
        <v>6</v>
      </c>
      <c r="F11" s="62"/>
      <c r="G11" s="31">
        <v>3</v>
      </c>
      <c r="H11" s="32">
        <v>1</v>
      </c>
      <c r="I11" s="62" t="s">
        <v>7</v>
      </c>
      <c r="J11" s="62"/>
      <c r="K11" s="31">
        <v>1</v>
      </c>
      <c r="L11" s="30">
        <v>3</v>
      </c>
      <c r="M11" s="62" t="s">
        <v>8</v>
      </c>
      <c r="N11" s="62"/>
      <c r="O11" s="31">
        <v>0</v>
      </c>
      <c r="P11" s="32">
        <v>3</v>
      </c>
      <c r="Q11" s="29" t="s">
        <v>9</v>
      </c>
      <c r="R11" s="30"/>
      <c r="S11" s="33">
        <f t="shared" si="0"/>
        <v>1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Manca/Schwark</v>
      </c>
      <c r="C12" s="37" t="s">
        <v>5</v>
      </c>
      <c r="D12" s="38" t="str">
        <f>IF(ISBLANK(B5),"",B5)</f>
        <v>Koslitz/Poppe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0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K1:L1"/>
    <mergeCell ref="M1:N1"/>
    <mergeCell ref="O1:P1"/>
    <mergeCell ref="Q1:R1"/>
    <mergeCell ref="S2:T2"/>
    <mergeCell ref="K5:L5"/>
    <mergeCell ref="S5:T5"/>
    <mergeCell ref="G3:H3"/>
    <mergeCell ref="I4:J4"/>
    <mergeCell ref="S3:T3"/>
    <mergeCell ref="S4:T4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Plätze 5 - 8"</f>
        <v>E-Klasse  Plätze 5 - 8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IF(ISERROR($X2),$U2,VLOOKUP($X2,'Hpt12-1'!$A$2:$D$5,COLUMN(),0))</f>
        <v>Böhmer/Müller</v>
      </c>
      <c r="C2" s="3"/>
      <c r="D2" s="52" t="str">
        <f>IF(ISERROR($X2),"",VLOOKUP($X2,'Hpt12-1'!$A$2:$D$5,COLUMN(),0))</f>
        <v>TV Elverdissen</v>
      </c>
      <c r="E2" s="59"/>
      <c r="F2" s="59"/>
      <c r="G2" s="5">
        <f>T11</f>
        <v>1</v>
      </c>
      <c r="H2" s="6">
        <f>S11</f>
        <v>2</v>
      </c>
      <c r="I2" s="7">
        <f>S9</f>
        <v>0</v>
      </c>
      <c r="J2" s="8">
        <f>T9</f>
        <v>2</v>
      </c>
      <c r="K2" s="7">
        <f>S7</f>
        <v>2</v>
      </c>
      <c r="L2" s="8">
        <f>T7</f>
        <v>1</v>
      </c>
      <c r="M2" s="9">
        <f>IF(ISBLANK(B2),"",SUM(G7,K7,O7,G9,K9,O9,H11,L11,P11))</f>
        <v>15</v>
      </c>
      <c r="N2" s="10">
        <f>IF(ISBLANK(B2),"",SUM(H7,L7,P7,H9,L9,P9,G11,K11,O11))</f>
        <v>18</v>
      </c>
      <c r="O2" s="9">
        <f>IF(ISBLANK(B2),"",SUM(G2,I2,K2))</f>
        <v>3</v>
      </c>
      <c r="P2" s="10">
        <f>IF(ISBLANK(B2),"",SUM(H2,J2,L2))</f>
        <v>5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60">
        <v>7</v>
      </c>
      <c r="T2" s="60"/>
      <c r="U2" s="50" t="str">
        <f>V2&amp;". Grp "&amp;W2</f>
        <v>3. Grp 1</v>
      </c>
      <c r="V2" s="51">
        <v>3</v>
      </c>
      <c r="W2" s="51">
        <v>1</v>
      </c>
      <c r="X2" s="51">
        <f>MATCH(V2,'Hpt12-1'!$S$2:$S$5,0)</f>
        <v>4</v>
      </c>
    </row>
    <row r="3" spans="1:24" ht="33" customHeight="1" thickBot="1">
      <c r="A3" s="11">
        <v>2</v>
      </c>
      <c r="B3" s="2" t="str">
        <f>IF(ISERROR($X3),$U3,VLOOKUP($X3,'Hpt12-2'!$A$2:$D$5,COLUMN(),0))</f>
        <v>Bock/Kaminski</v>
      </c>
      <c r="C3" s="12"/>
      <c r="D3" s="13" t="str">
        <f>IF(ISERROR($X3),"",VLOOKUP($X3,'Hpt12-2'!$A$2:$D$5,COLUMN(),0))</f>
        <v>DJK Franz Sales Haus Essen</v>
      </c>
      <c r="E3" s="9">
        <f>S11</f>
        <v>2</v>
      </c>
      <c r="F3" s="10">
        <f>T11</f>
        <v>1</v>
      </c>
      <c r="G3" s="59"/>
      <c r="H3" s="5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20</v>
      </c>
      <c r="N3" s="19">
        <f>IF(ISBLANK(B3),"",SUM(H8,L8,P8,G10,K10,O10,H11,L11,P11))</f>
        <v>9</v>
      </c>
      <c r="O3" s="18">
        <f>IF(ISBLANK(B3),"",SUM(E3,I3,K3))</f>
        <v>6</v>
      </c>
      <c r="P3" s="19">
        <f>IF(ISBLANK(B3),"",SUM(F3,J3,L3))</f>
        <v>1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61">
        <v>5</v>
      </c>
      <c r="T3" s="61"/>
      <c r="U3" s="50" t="str">
        <f>V3&amp;". Grp "&amp;W3</f>
        <v>3. Grp 2</v>
      </c>
      <c r="V3" s="51">
        <v>3</v>
      </c>
      <c r="W3" s="51">
        <v>2</v>
      </c>
      <c r="X3" s="51">
        <f>MATCH(V3,'Hpt12-2'!$S$2:$S$5,0)</f>
        <v>1</v>
      </c>
    </row>
    <row r="4" spans="1:24" ht="33" customHeight="1" thickBot="1">
      <c r="A4" s="11">
        <v>3</v>
      </c>
      <c r="B4" s="2" t="str">
        <f>IF(ISERROR($X4),$U4,VLOOKUP($X4,'Hpt12-2'!$A$2:$D$5,COLUMN(),0))</f>
        <v>Furch, Manfred/Fiebing</v>
      </c>
      <c r="C4" s="12"/>
      <c r="D4" s="13" t="str">
        <f>IF(ISERROR($X4),"",VLOOKUP($X4,'Hpt12-2'!$A$2:$D$5,COLUMN(),0))</f>
        <v>SV Trauen-Oerrel</v>
      </c>
      <c r="E4" s="18">
        <f>T9</f>
        <v>2</v>
      </c>
      <c r="F4" s="20">
        <f>S9</f>
        <v>0</v>
      </c>
      <c r="G4" s="21">
        <f>T8</f>
        <v>0</v>
      </c>
      <c r="H4" s="22">
        <f>S8</f>
        <v>2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14</v>
      </c>
      <c r="N4" s="19">
        <f>IF(ISBLANK(B4),"",SUM(G8,K8,O8,G9,K9,O9,H12,L12,P12))</f>
        <v>8</v>
      </c>
      <c r="O4" s="18">
        <f>IF(ISBLANK(B4),"",SUM(G4,E4,K4))</f>
        <v>4</v>
      </c>
      <c r="P4" s="19">
        <f>IF(ISBLANK(B4),"",SUM(H4,F4,L4))</f>
        <v>2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61">
        <v>6</v>
      </c>
      <c r="T4" s="61"/>
      <c r="U4" s="50" t="str">
        <f>V4&amp;". Grp "&amp;W4</f>
        <v>4. Grp 2</v>
      </c>
      <c r="V4" s="51">
        <v>4</v>
      </c>
      <c r="W4" s="51">
        <v>2</v>
      </c>
      <c r="X4" s="51">
        <f>MATCH(V4,'Hpt12-2'!$S$2:$S$5,0)</f>
        <v>4</v>
      </c>
    </row>
    <row r="5" spans="1:24" ht="33" customHeight="1">
      <c r="A5" s="11">
        <v>4</v>
      </c>
      <c r="B5" s="2" t="str">
        <f>IF(ISERROR($X5),$U5,VLOOKUP($X5,'Hpt12-1'!$A$2:$D$5,COLUMN(),0))</f>
        <v>Böschen/Luszick</v>
      </c>
      <c r="C5" s="12"/>
      <c r="D5" s="23" t="str">
        <f>IF(ISERROR($X5),"",VLOOKUP($X5,'Hpt12-1'!$A$2:$D$5,COLUMN(),0))</f>
        <v>Schneeren/Neustadt</v>
      </c>
      <c r="E5" s="18">
        <f>T7</f>
        <v>1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6</v>
      </c>
      <c r="N5" s="19">
        <f>IF(ISBLANK(B5),"",SUM(G7,K7,O7,H10,L10,P10,G12,K12,O12))</f>
        <v>20</v>
      </c>
      <c r="O5" s="18">
        <f>IF(ISBLANK(B5),"",SUM(E5,I5,G5))</f>
        <v>1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8</v>
      </c>
      <c r="T5" s="61"/>
      <c r="U5" s="50" t="str">
        <f>V5&amp;". Grp "&amp;W5</f>
        <v>4. Grp 1</v>
      </c>
      <c r="V5" s="51">
        <v>4</v>
      </c>
      <c r="W5" s="51">
        <v>1</v>
      </c>
      <c r="X5" s="51">
        <f>MATCH(V5,'Hpt12-1'!$S$2:$S$5,0)</f>
        <v>3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Böhmer/Müller</v>
      </c>
      <c r="C7" s="29" t="s">
        <v>5</v>
      </c>
      <c r="D7" s="30" t="str">
        <f>IF(ISBLANK(B5),"",B5)</f>
        <v>Böschen/Luszick</v>
      </c>
      <c r="E7" s="62" t="s">
        <v>6</v>
      </c>
      <c r="F7" s="62"/>
      <c r="G7" s="31">
        <v>2</v>
      </c>
      <c r="H7" s="32">
        <v>3</v>
      </c>
      <c r="I7" s="62" t="s">
        <v>7</v>
      </c>
      <c r="J7" s="62"/>
      <c r="K7" s="31">
        <v>3</v>
      </c>
      <c r="L7" s="32">
        <v>0</v>
      </c>
      <c r="M7" s="62" t="s">
        <v>8</v>
      </c>
      <c r="N7" s="62"/>
      <c r="O7" s="31">
        <v>3</v>
      </c>
      <c r="P7" s="32">
        <v>1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1</v>
      </c>
    </row>
    <row r="8" spans="1:20" ht="13.5" thickBot="1">
      <c r="A8" s="35" t="s">
        <v>10</v>
      </c>
      <c r="B8" s="36" t="str">
        <f>IF(ISBLANK(B3),"",B3)</f>
        <v>Bock/Kaminski</v>
      </c>
      <c r="C8" s="37" t="s">
        <v>5</v>
      </c>
      <c r="D8" s="38" t="str">
        <f>IF(ISBLANK(B4),"",B4)</f>
        <v>Furch, Manfred/Fiebing</v>
      </c>
      <c r="E8" s="63" t="s">
        <v>6</v>
      </c>
      <c r="F8" s="63"/>
      <c r="G8" s="39">
        <f>IF(ISERROR($X3),"",VLOOKUP($X3&amp;"-"&amp;$X4,'Hpt12-2'!$A$7:$T$12,COLUMN(),0))</f>
        <v>3</v>
      </c>
      <c r="H8" s="40">
        <f>IF(ISERROR($X3),"",VLOOKUP($X3&amp;"-"&amp;$X4,'Hpt12-2'!$A$7:$T$12,COLUMN(),0))</f>
        <v>0</v>
      </c>
      <c r="I8" s="64" t="s">
        <v>7</v>
      </c>
      <c r="J8" s="65"/>
      <c r="K8" s="39">
        <f>IF(ISERROR($X3),"",VLOOKUP($X3&amp;"-"&amp;$X4,'Hpt12-2'!$A$7:$T$12,COLUMN(),0))</f>
        <v>3</v>
      </c>
      <c r="L8" s="40">
        <f>IF(ISERROR($X3),"",VLOOKUP($X3&amp;"-"&amp;$X4,'Hpt12-2'!$A$7:$T$12,COLUMN(),0))</f>
        <v>2</v>
      </c>
      <c r="M8" s="64" t="s">
        <v>8</v>
      </c>
      <c r="N8" s="65"/>
      <c r="O8" s="39">
        <f>IF(ISERROR($X3),"",VLOOKUP($X3&amp;"-"&amp;$X4,'Hpt12-2'!$A$7:$T$12,COLUMN(),0))</f>
        <v>0</v>
      </c>
      <c r="P8" s="40">
        <f>IF(ISERROR($X3),"",VLOOKUP($X3&amp;"-"&amp;$X4,'Hpt12-2'!$A$7:$T$12,COLUMN(),0))</f>
        <v>0</v>
      </c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Böhmer/Müller</v>
      </c>
      <c r="C9" s="45" t="s">
        <v>5</v>
      </c>
      <c r="D9" s="30" t="str">
        <f>IF(ISBLANK(B4),"",B4)</f>
        <v>Furch, Manfred/Fiebing</v>
      </c>
      <c r="E9" s="62" t="s">
        <v>6</v>
      </c>
      <c r="F9" s="62"/>
      <c r="G9" s="31">
        <v>2</v>
      </c>
      <c r="H9" s="32">
        <v>3</v>
      </c>
      <c r="I9" s="62" t="s">
        <v>7</v>
      </c>
      <c r="J9" s="62"/>
      <c r="K9" s="31">
        <v>0</v>
      </c>
      <c r="L9" s="30">
        <v>3</v>
      </c>
      <c r="M9" s="62" t="s">
        <v>8</v>
      </c>
      <c r="N9" s="62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Böschen/Luszick</v>
      </c>
      <c r="C10" s="37" t="s">
        <v>5</v>
      </c>
      <c r="D10" s="38" t="str">
        <f>IF(ISBLANK(B3),"",B3)</f>
        <v>Bock/Kaminski</v>
      </c>
      <c r="E10" s="63" t="s">
        <v>6</v>
      </c>
      <c r="F10" s="63"/>
      <c r="G10" s="39">
        <v>2</v>
      </c>
      <c r="H10" s="40">
        <v>3</v>
      </c>
      <c r="I10" s="63" t="s">
        <v>7</v>
      </c>
      <c r="J10" s="63"/>
      <c r="K10" s="39">
        <v>0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Bock/Kaminski</v>
      </c>
      <c r="C11" s="45" t="s">
        <v>5</v>
      </c>
      <c r="D11" s="30" t="str">
        <f>IF(ISBLANK(B2),"",B2)</f>
        <v>Böhmer/Müller</v>
      </c>
      <c r="E11" s="62" t="s">
        <v>6</v>
      </c>
      <c r="F11" s="62"/>
      <c r="G11" s="31">
        <v>2</v>
      </c>
      <c r="H11" s="32">
        <v>3</v>
      </c>
      <c r="I11" s="62" t="s">
        <v>7</v>
      </c>
      <c r="J11" s="62"/>
      <c r="K11" s="31">
        <v>3</v>
      </c>
      <c r="L11" s="30">
        <v>1</v>
      </c>
      <c r="M11" s="62" t="s">
        <v>8</v>
      </c>
      <c r="N11" s="62"/>
      <c r="O11" s="31">
        <v>3</v>
      </c>
      <c r="P11" s="32">
        <v>1</v>
      </c>
      <c r="Q11" s="29" t="s">
        <v>9</v>
      </c>
      <c r="R11" s="30"/>
      <c r="S11" s="33">
        <f t="shared" si="0"/>
        <v>2</v>
      </c>
      <c r="T11" s="34">
        <f t="shared" si="1"/>
        <v>1</v>
      </c>
    </row>
    <row r="12" spans="1:20" ht="13.5" thickBot="1">
      <c r="A12" s="46" t="s">
        <v>14</v>
      </c>
      <c r="B12" s="41" t="str">
        <f>IF(ISBLANK(B4),"",B4)</f>
        <v>Furch, Manfred/Fiebing</v>
      </c>
      <c r="C12" s="37" t="s">
        <v>5</v>
      </c>
      <c r="D12" s="38" t="str">
        <f>IF(ISBLANK(B5),"",B5)</f>
        <v>Böschen/Luszick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0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K5:L5"/>
    <mergeCell ref="S5:T5"/>
    <mergeCell ref="G3:H3"/>
    <mergeCell ref="I4:J4"/>
    <mergeCell ref="S3:T3"/>
    <mergeCell ref="S4:T4"/>
    <mergeCell ref="S1:T1"/>
    <mergeCell ref="E2:F2"/>
    <mergeCell ref="K1:L1"/>
    <mergeCell ref="M1:N1"/>
    <mergeCell ref="O1:P1"/>
    <mergeCell ref="Q1:R1"/>
    <mergeCell ref="S2:T2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workbookViewId="0" topLeftCell="A1">
      <selection activeCell="S5" sqref="S5:T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Plätze 9-12"</f>
        <v>E-Klasse  Plätze 9-12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IF(ISERROR($X2),$U2,VLOOKUP($X2,'Hpt34-1'!$A$2:$D$5,COLUMN(),0))</f>
        <v>Dietze/Hildebrandt</v>
      </c>
      <c r="C2" s="3"/>
      <c r="D2" s="52" t="str">
        <f>IF(ISERROR($X2),"",VLOOKUP($X2,'Hpt34-1'!$A$2:$D$5,COLUMN(),0))</f>
        <v>Fliegenberg/Göttingen</v>
      </c>
      <c r="E2" s="59"/>
      <c r="F2" s="59"/>
      <c r="G2" s="5">
        <f>T11</f>
        <v>2</v>
      </c>
      <c r="H2" s="6">
        <f>S11</f>
        <v>1</v>
      </c>
      <c r="I2" s="7">
        <f>S9</f>
        <v>2</v>
      </c>
      <c r="J2" s="8">
        <f>T9</f>
        <v>0</v>
      </c>
      <c r="K2" s="7">
        <f>S7</f>
        <v>2</v>
      </c>
      <c r="L2" s="8">
        <f>T7</f>
        <v>1</v>
      </c>
      <c r="M2" s="9">
        <f>IF(ISBLANK(B2),"",SUM(G7,K7,O7,G9,K9,O9,H11,L11,P11))</f>
        <v>22</v>
      </c>
      <c r="N2" s="10">
        <f>IF(ISBLANK(B2),"",SUM(H7,L7,P7,H9,L9,P9,G11,K11,O11))</f>
        <v>12</v>
      </c>
      <c r="O2" s="9">
        <f>IF(ISBLANK(B2),"",SUM(G2,I2,K2))</f>
        <v>6</v>
      </c>
      <c r="P2" s="10">
        <f>IF(ISBLANK(B2),"",SUM(H2,J2,L2))</f>
        <v>2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60">
        <v>9</v>
      </c>
      <c r="T2" s="60"/>
      <c r="U2" s="50" t="str">
        <f>V2&amp;". Grp "&amp;W2</f>
        <v>1. Grp 1</v>
      </c>
      <c r="V2" s="51">
        <v>1</v>
      </c>
      <c r="W2" s="51">
        <v>1</v>
      </c>
      <c r="X2" s="51">
        <f>MATCH(V2,'Hpt34-1'!$S$2:$S$5,0)</f>
        <v>2</v>
      </c>
    </row>
    <row r="3" spans="1:24" ht="33" customHeight="1" thickBot="1">
      <c r="A3" s="11">
        <v>2</v>
      </c>
      <c r="B3" s="2" t="str">
        <f>IF(ISERROR($X3),$U3,VLOOKUP($X3,'Hpt34-2'!$A$2:$D$5,COLUMN(),0))</f>
        <v>Cordes/Liedtke</v>
      </c>
      <c r="C3" s="12"/>
      <c r="D3" s="13" t="str">
        <f>IF(ISERROR($X3),"",VLOOKUP($X3,'Hpt34-2'!$A$2:$D$5,COLUMN(),0))</f>
        <v>Bethel Bielefeld/Ahmsen</v>
      </c>
      <c r="E3" s="9">
        <f>S11</f>
        <v>1</v>
      </c>
      <c r="F3" s="10">
        <f>T11</f>
        <v>2</v>
      </c>
      <c r="G3" s="59"/>
      <c r="H3" s="59"/>
      <c r="I3" s="14">
        <f>S8</f>
        <v>2</v>
      </c>
      <c r="J3" s="15">
        <f>T8</f>
        <v>0</v>
      </c>
      <c r="K3" s="16">
        <f>T10</f>
        <v>1</v>
      </c>
      <c r="L3" s="17">
        <f>S10</f>
        <v>2</v>
      </c>
      <c r="M3" s="18">
        <f>IF(ISBLANK(B3),"",SUM(G8,K8,O8,H10,L10,P10,G11,K11,O11))</f>
        <v>16</v>
      </c>
      <c r="N3" s="19">
        <f>IF(ISBLANK(B3),"",SUM(H8,L8,P8,G10,K10,O10,H11,L11,P11))</f>
        <v>14</v>
      </c>
      <c r="O3" s="18">
        <f>IF(ISBLANK(B3),"",SUM(E3,I3,K3))</f>
        <v>4</v>
      </c>
      <c r="P3" s="19">
        <f>IF(ISBLANK(B3),"",SUM(F3,J3,L3))</f>
        <v>4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61">
        <v>10</v>
      </c>
      <c r="T3" s="61"/>
      <c r="U3" s="50" t="str">
        <f>V3&amp;". Grp "&amp;W3</f>
        <v>1. Grp 2</v>
      </c>
      <c r="V3" s="51">
        <v>1</v>
      </c>
      <c r="W3" s="51">
        <v>2</v>
      </c>
      <c r="X3" s="51">
        <f>MATCH(V3,'Hpt34-2'!$S$2:$S$5,0)</f>
        <v>3</v>
      </c>
    </row>
    <row r="4" spans="1:24" ht="33" customHeight="1" thickBot="1">
      <c r="A4" s="11">
        <v>3</v>
      </c>
      <c r="B4" s="2" t="str">
        <f>IF(ISERROR($X4),$U4,VLOOKUP($X4,'Hpt34-2'!$A$2:$D$5,COLUMN(),0))</f>
        <v>Mazurek/Wojna</v>
      </c>
      <c r="C4" s="12"/>
      <c r="D4" s="13" t="str">
        <f>IF(ISERROR($X4),"",VLOOKUP($X4,'Hpt34-2'!$A$2:$D$5,COLUMN(),0))</f>
        <v>Mühlenfeld/Schneeren</v>
      </c>
      <c r="E4" s="18">
        <f>T9</f>
        <v>0</v>
      </c>
      <c r="F4" s="20">
        <f>S9</f>
        <v>2</v>
      </c>
      <c r="G4" s="21">
        <f>T8</f>
        <v>0</v>
      </c>
      <c r="H4" s="22">
        <f>S8</f>
        <v>2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8</v>
      </c>
      <c r="N4" s="19">
        <f>IF(ISBLANK(B4),"",SUM(G8,K8,O8,G9,K9,O9,H12,L12,P12))</f>
        <v>12</v>
      </c>
      <c r="O4" s="18">
        <f>IF(ISBLANK(B4),"",SUM(G4,E4,K4))</f>
        <v>2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61">
        <v>12</v>
      </c>
      <c r="T4" s="61"/>
      <c r="U4" s="50" t="str">
        <f>V4&amp;". Grp "&amp;W4</f>
        <v>2. Grp 2</v>
      </c>
      <c r="V4" s="51">
        <v>2</v>
      </c>
      <c r="W4" s="51">
        <v>2</v>
      </c>
      <c r="X4" s="51">
        <f>MATCH(V4,'Hpt34-2'!$S$2:$S$5,0)</f>
        <v>4</v>
      </c>
    </row>
    <row r="5" spans="1:24" ht="33" customHeight="1">
      <c r="A5" s="11">
        <v>4</v>
      </c>
      <c r="B5" s="2" t="str">
        <f>IF(ISERROR($X5),$U5,VLOOKUP($X5,'Hpt34-1'!$A$2:$D$5,COLUMN(),0))</f>
        <v>Leseberg/Köther</v>
      </c>
      <c r="C5" s="12"/>
      <c r="D5" s="23" t="str">
        <f>IF(ISERROR($X5),"",VLOOKUP($X5,'Hpt34-1'!$A$2:$D$5,COLUMN(),0))</f>
        <v>SVV Rethem</v>
      </c>
      <c r="E5" s="18">
        <f>T7</f>
        <v>1</v>
      </c>
      <c r="F5" s="20">
        <f>S7</f>
        <v>2</v>
      </c>
      <c r="G5" s="24">
        <f>S10</f>
        <v>2</v>
      </c>
      <c r="H5" s="20">
        <f>T10</f>
        <v>1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12</v>
      </c>
      <c r="N5" s="19">
        <f>IF(ISBLANK(B5),"",SUM(G7,K7,O7,H10,L10,P10,G12,K12,O12))</f>
        <v>20</v>
      </c>
      <c r="O5" s="18">
        <f>IF(ISBLANK(B5),"",SUM(E5,I5,G5))</f>
        <v>3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61">
        <v>11</v>
      </c>
      <c r="T5" s="61"/>
      <c r="U5" s="50" t="str">
        <f>V5&amp;". Grp "&amp;W5</f>
        <v>2. Grp 1</v>
      </c>
      <c r="V5" s="51">
        <v>2</v>
      </c>
      <c r="W5" s="51">
        <v>1</v>
      </c>
      <c r="X5" s="51">
        <f>MATCH(V5,'Hpt34-1'!$S$2:$S$5,0)</f>
        <v>3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Dietze/Hildebrandt</v>
      </c>
      <c r="C7" s="29" t="s">
        <v>5</v>
      </c>
      <c r="D7" s="30" t="str">
        <f>IF(ISBLANK(B5),"",B5)</f>
        <v>Leseberg/Köther</v>
      </c>
      <c r="E7" s="62" t="s">
        <v>6</v>
      </c>
      <c r="F7" s="62"/>
      <c r="G7" s="31">
        <f>IF(ISERROR($X2),"",VLOOKUP($X2&amp;"-"&amp;$X5,'Hpt34-1'!$A$7:$T$12,COLUMN(),0))</f>
        <v>2</v>
      </c>
      <c r="H7" s="32">
        <f>IF(ISERROR($X2),"",VLOOKUP($X2&amp;"-"&amp;$X5,'Hpt34-1'!$A$7:$T$12,COLUMN(),0))</f>
        <v>3</v>
      </c>
      <c r="I7" s="62" t="s">
        <v>7</v>
      </c>
      <c r="J7" s="62"/>
      <c r="K7" s="31">
        <f>IF(ISERROR($X2),"",VLOOKUP($X2&amp;"-"&amp;$X5,'Hpt34-1'!$A$7:$T$12,COLUMN(),0))</f>
        <v>3</v>
      </c>
      <c r="L7" s="30">
        <f>IF(ISERROR($X2),"",VLOOKUP($X2&amp;"-"&amp;$X5,'Hpt34-1'!$A$7:$T$12,COLUMN(),0))</f>
        <v>2</v>
      </c>
      <c r="M7" s="62" t="s">
        <v>8</v>
      </c>
      <c r="N7" s="62"/>
      <c r="O7" s="31">
        <f>IF(ISERROR($X2),"",VLOOKUP($X2&amp;"-"&amp;$X5,'Hpt34-1'!$A$7:$T$12,COLUMN(),0))</f>
        <v>3</v>
      </c>
      <c r="P7" s="32">
        <f>IF(ISERROR($X2),"",VLOOKUP($X2&amp;"-"&amp;$X5,'Hpt34-1'!$A$7:$T$12,COLUMN(),0))</f>
        <v>1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1</v>
      </c>
    </row>
    <row r="8" spans="1:20" ht="13.5" thickBot="1">
      <c r="A8" s="35" t="s">
        <v>10</v>
      </c>
      <c r="B8" s="36" t="str">
        <f>IF(ISBLANK(B3),"",B3)</f>
        <v>Cordes/Liedtke</v>
      </c>
      <c r="C8" s="37" t="s">
        <v>5</v>
      </c>
      <c r="D8" s="38" t="str">
        <f>IF(ISBLANK(B4),"",B4)</f>
        <v>Mazurek/Wojna</v>
      </c>
      <c r="E8" s="63" t="s">
        <v>6</v>
      </c>
      <c r="F8" s="63"/>
      <c r="G8" s="39">
        <f>IF(ISERROR($X3),"",VLOOKUP(MIN($X3,$X4)&amp;"-"&amp;MAX($X3,$X4),'Hpt34-2'!$A$7:$T$12,COLUMN(),0))</f>
        <v>3</v>
      </c>
      <c r="H8" s="40">
        <f>IF(ISERROR($X3),"",VLOOKUP(MIN($X3,$X4)&amp;"-"&amp;MAX($X3,$X4),'Hpt34-2'!$A$7:$T$12,COLUMN(),0))</f>
        <v>0</v>
      </c>
      <c r="I8" s="64" t="s">
        <v>7</v>
      </c>
      <c r="J8" s="65"/>
      <c r="K8" s="39">
        <f>IF(ISERROR($X3),"",VLOOKUP(MIN($X3,$X4)&amp;"-"&amp;MAX($X3,$X4),'Hpt34-2'!$A$7:$T$12,COLUMN(),0))</f>
        <v>3</v>
      </c>
      <c r="L8" s="40">
        <f>IF(ISERROR($X3),"",VLOOKUP(MIN($X3,$X4)&amp;"-"&amp;MAX($X3,$X4),'Hpt34-2'!$A$7:$T$12,COLUMN(),0))</f>
        <v>0</v>
      </c>
      <c r="M8" s="64" t="s">
        <v>8</v>
      </c>
      <c r="N8" s="65"/>
      <c r="O8" s="39">
        <f>IF(ISERROR($X3),"",VLOOKUP(MIN($X3,$X4)&amp;"-"&amp;MAX($X3,$X4),'Hpt34-2'!$A$7:$T$12,COLUMN(),0))</f>
        <v>0</v>
      </c>
      <c r="P8" s="40">
        <f>IF(ISERROR($X3),"",VLOOKUP(MIN($X3,$X4)&amp;"-"&amp;MAX($X3,$X4),'Hpt34-2'!$A$7:$T$12,COLUMN(),0))</f>
        <v>0</v>
      </c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Dietze/Hildebrandt</v>
      </c>
      <c r="C9" s="45" t="s">
        <v>5</v>
      </c>
      <c r="D9" s="30" t="str">
        <f>IF(ISBLANK(B4),"",B4)</f>
        <v>Mazurek/Wojna</v>
      </c>
      <c r="E9" s="62" t="s">
        <v>6</v>
      </c>
      <c r="F9" s="62"/>
      <c r="G9" s="31">
        <v>3</v>
      </c>
      <c r="H9" s="32">
        <v>2</v>
      </c>
      <c r="I9" s="62" t="s">
        <v>7</v>
      </c>
      <c r="J9" s="62"/>
      <c r="K9" s="31">
        <v>3</v>
      </c>
      <c r="L9" s="30">
        <v>0</v>
      </c>
      <c r="M9" s="62" t="s">
        <v>8</v>
      </c>
      <c r="N9" s="62"/>
      <c r="O9" s="31"/>
      <c r="P9" s="32"/>
      <c r="Q9" s="29" t="s">
        <v>9</v>
      </c>
      <c r="R9" s="30"/>
      <c r="S9" s="33">
        <f t="shared" si="0"/>
        <v>2</v>
      </c>
      <c r="T9" s="34">
        <f t="shared" si="1"/>
        <v>0</v>
      </c>
    </row>
    <row r="10" spans="1:20" ht="13.5" thickBot="1">
      <c r="A10" s="46" t="s">
        <v>12</v>
      </c>
      <c r="B10" s="41" t="str">
        <f>IF(ISBLANK(B5),"",B5)</f>
        <v>Leseberg/Köther</v>
      </c>
      <c r="C10" s="37" t="s">
        <v>5</v>
      </c>
      <c r="D10" s="38" t="str">
        <f>IF(ISBLANK(B3),"",B3)</f>
        <v>Cordes/Liedtke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3</v>
      </c>
      <c r="L10" s="38">
        <v>2</v>
      </c>
      <c r="M10" s="63" t="s">
        <v>8</v>
      </c>
      <c r="N10" s="63"/>
      <c r="O10" s="39">
        <v>3</v>
      </c>
      <c r="P10" s="40">
        <v>1</v>
      </c>
      <c r="Q10" s="41" t="s">
        <v>9</v>
      </c>
      <c r="R10" s="38"/>
      <c r="S10" s="42">
        <f t="shared" si="0"/>
        <v>2</v>
      </c>
      <c r="T10" s="43">
        <f t="shared" si="1"/>
        <v>1</v>
      </c>
    </row>
    <row r="11" spans="1:20" ht="12.75">
      <c r="A11" s="44" t="s">
        <v>13</v>
      </c>
      <c r="B11" s="29" t="str">
        <f>IF(ISBLANK(B3),"",B3)</f>
        <v>Cordes/Liedtke</v>
      </c>
      <c r="C11" s="45" t="s">
        <v>5</v>
      </c>
      <c r="D11" s="30" t="str">
        <f>IF(ISBLANK(B2),"",B2)</f>
        <v>Dietze/Hildebrandt</v>
      </c>
      <c r="E11" s="62" t="s">
        <v>6</v>
      </c>
      <c r="F11" s="62"/>
      <c r="G11" s="31">
        <v>3</v>
      </c>
      <c r="H11" s="32">
        <v>2</v>
      </c>
      <c r="I11" s="62" t="s">
        <v>7</v>
      </c>
      <c r="J11" s="62"/>
      <c r="K11" s="31">
        <v>1</v>
      </c>
      <c r="L11" s="30">
        <v>3</v>
      </c>
      <c r="M11" s="62" t="s">
        <v>8</v>
      </c>
      <c r="N11" s="62"/>
      <c r="O11" s="31">
        <v>0</v>
      </c>
      <c r="P11" s="32">
        <v>3</v>
      </c>
      <c r="Q11" s="29" t="s">
        <v>9</v>
      </c>
      <c r="R11" s="30"/>
      <c r="S11" s="33">
        <f t="shared" si="0"/>
        <v>1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Mazurek/Wojna</v>
      </c>
      <c r="C12" s="37" t="s">
        <v>5</v>
      </c>
      <c r="D12" s="38" t="str">
        <f>IF(ISBLANK(B5),"",B5)</f>
        <v>Leseberg/Köther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0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K5:L5"/>
    <mergeCell ref="S5:T5"/>
    <mergeCell ref="G3:H3"/>
    <mergeCell ref="I4:J4"/>
    <mergeCell ref="S3:T3"/>
    <mergeCell ref="S4:T4"/>
    <mergeCell ref="S1:T1"/>
    <mergeCell ref="E2:F2"/>
    <mergeCell ref="K1:L1"/>
    <mergeCell ref="M1:N1"/>
    <mergeCell ref="O1:P1"/>
    <mergeCell ref="Q1:R1"/>
    <mergeCell ref="S2:T2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115" zoomScaleNormal="115"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Plätze 13-16"</f>
        <v>E-Klasse  Plätze 13-16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IF(ISERROR($X2),$U2,VLOOKUP($X2,'Hpt34-1'!$A$2:$D$5,COLUMN(),0))</f>
        <v>Broksema/Bromberger</v>
      </c>
      <c r="C2" s="3"/>
      <c r="D2" s="52" t="str">
        <f>IF(ISERROR($X2),"",VLOOKUP($X2,'Hpt34-1'!$A$2:$D$5,COLUMN(),0))</f>
        <v>Horsten/Nordenham</v>
      </c>
      <c r="E2" s="59"/>
      <c r="F2" s="59"/>
      <c r="G2" s="5">
        <f>T11</f>
        <v>2</v>
      </c>
      <c r="H2" s="6">
        <f>S11</f>
        <v>1</v>
      </c>
      <c r="I2" s="7">
        <f>S9</f>
        <v>1</v>
      </c>
      <c r="J2" s="8">
        <f>T9</f>
        <v>2</v>
      </c>
      <c r="K2" s="7">
        <f>S7</f>
        <v>1</v>
      </c>
      <c r="L2" s="8">
        <f>T7</f>
        <v>2</v>
      </c>
      <c r="M2" s="9">
        <f>IF(ISBLANK(B2),"",SUM(G7,K7,O7,G9,K9,O9,H11,L11,P11))</f>
        <v>14</v>
      </c>
      <c r="N2" s="10">
        <f>IF(ISBLANK(B2),"",SUM(H7,L7,P7,H9,L9,P9,G11,K11,O11))</f>
        <v>20</v>
      </c>
      <c r="O2" s="9">
        <f>IF(ISBLANK(B2),"",SUM(G2,I2,K2))</f>
        <v>4</v>
      </c>
      <c r="P2" s="10">
        <f>IF(ISBLANK(B2),"",SUM(H2,J2,L2))</f>
        <v>5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60">
        <v>14</v>
      </c>
      <c r="T2" s="60"/>
      <c r="U2" s="50" t="str">
        <f>V2&amp;". Grp "&amp;W2</f>
        <v>3. Grp 1</v>
      </c>
      <c r="V2" s="51">
        <v>3</v>
      </c>
      <c r="W2" s="51">
        <v>1</v>
      </c>
      <c r="X2" s="51">
        <f>MATCH(V2,'Hpt34-1'!$S$2:$S$5,0)</f>
        <v>4</v>
      </c>
    </row>
    <row r="3" spans="1:24" ht="33" customHeight="1" thickBot="1">
      <c r="A3" s="11">
        <v>2</v>
      </c>
      <c r="B3" s="2" t="str">
        <f>IF(ISERROR($X3),$U3,VLOOKUP($X3,'Hpt34-2'!$A$2:$D$5,COLUMN(),0))</f>
        <v>Faßhauer/Rix</v>
      </c>
      <c r="C3" s="12"/>
      <c r="D3" s="13" t="str">
        <f>IF(ISERROR($X3),"",VLOOKUP($X3,'Hpt34-2'!$A$2:$D$5,COLUMN(),0))</f>
        <v>MTV Jever</v>
      </c>
      <c r="E3" s="9">
        <f>S11</f>
        <v>1</v>
      </c>
      <c r="F3" s="10">
        <f>T11</f>
        <v>2</v>
      </c>
      <c r="G3" s="59"/>
      <c r="H3" s="59"/>
      <c r="I3" s="14">
        <f>S8</f>
        <v>1</v>
      </c>
      <c r="J3" s="15">
        <f>T8</f>
        <v>2</v>
      </c>
      <c r="K3" s="16">
        <f>T10</f>
        <v>2</v>
      </c>
      <c r="L3" s="17">
        <f>S10</f>
        <v>1</v>
      </c>
      <c r="M3" s="18">
        <f>IF(ISBLANK(B3),"",SUM(G8,K8,O8,H10,L10,P10,G11,K11,O11))</f>
        <v>12</v>
      </c>
      <c r="N3" s="19">
        <f>IF(ISBLANK(B3),"",SUM(H8,L8,P8,G10,K10,O10,H11,L11,P11))</f>
        <v>12</v>
      </c>
      <c r="O3" s="18">
        <f>IF(ISBLANK(B3),"",SUM(E3,I3,K3))</f>
        <v>4</v>
      </c>
      <c r="P3" s="19">
        <f>IF(ISBLANK(B3),"",SUM(F3,J3,L3))</f>
        <v>5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61">
        <v>15</v>
      </c>
      <c r="T3" s="61"/>
      <c r="U3" s="50" t="str">
        <f>V3&amp;". Grp "&amp;W3</f>
        <v>3. Grp 2</v>
      </c>
      <c r="V3" s="51">
        <v>3</v>
      </c>
      <c r="W3" s="51">
        <v>2</v>
      </c>
      <c r="X3" s="51">
        <f>MATCH(V3,'Hpt34-2'!$S$2:$S$5,0)</f>
        <v>1</v>
      </c>
    </row>
    <row r="4" spans="1:24" ht="33" customHeight="1" thickBot="1">
      <c r="A4" s="11">
        <v>3</v>
      </c>
      <c r="B4" s="2" t="str">
        <f>IF(ISERROR($X4),$U4,VLOOKUP($X4,'Hpt34-2'!$A$2:$D$5,COLUMN(),0))</f>
        <v>Janssen/Janssen</v>
      </c>
      <c r="C4" s="12"/>
      <c r="D4" s="13" t="str">
        <f>IF(ISERROR($X4),"",VLOOKUP($X4,'Hpt34-2'!$A$2:$D$5,COLUMN(),0))</f>
        <v>SV Ochtersum</v>
      </c>
      <c r="E4" s="18">
        <f>T9</f>
        <v>2</v>
      </c>
      <c r="F4" s="20">
        <f>S9</f>
        <v>1</v>
      </c>
      <c r="G4" s="21">
        <f>T8</f>
        <v>2</v>
      </c>
      <c r="H4" s="22">
        <f>S8</f>
        <v>1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13</v>
      </c>
      <c r="N4" s="19">
        <f>IF(ISBLANK(B4),"",SUM(G8,K8,O8,G9,K9,O9,H12,L12,P12))</f>
        <v>4</v>
      </c>
      <c r="O4" s="18">
        <f>IF(ISBLANK(B4),"",SUM(G4,E4,K4))</f>
        <v>6</v>
      </c>
      <c r="P4" s="19">
        <f>IF(ISBLANK(B4),"",SUM(H4,F4,L4))</f>
        <v>2</v>
      </c>
      <c r="Q4" s="18">
        <f>IF(ISBLANK(B4),"",IF(G4=2,1,0)+IF(E4=2,1,0)+IF(K4=2,1,0))</f>
        <v>3</v>
      </c>
      <c r="R4" s="19">
        <f>IF(ISBLANK(B4),"",IF(H4=2,1,0)+IF(F4=2,1,0)+IF(L4=2,1,0))</f>
        <v>0</v>
      </c>
      <c r="S4" s="61">
        <v>13</v>
      </c>
      <c r="T4" s="61"/>
      <c r="U4" s="50" t="str">
        <f>V4&amp;". Grp "&amp;W4</f>
        <v>4. Grp 2</v>
      </c>
      <c r="V4" s="51">
        <v>4</v>
      </c>
      <c r="W4" s="51">
        <v>2</v>
      </c>
      <c r="X4" s="51">
        <f>MATCH(V4,'Hpt34-2'!$S$2:$S$5,0)</f>
        <v>2</v>
      </c>
    </row>
    <row r="5" spans="1:24" ht="33" customHeight="1">
      <c r="A5" s="11">
        <v>4</v>
      </c>
      <c r="B5" s="2" t="str">
        <f>IF(ISERROR($X5),$U5,VLOOKUP($X5,'Hpt34-1'!$A$2:$D$5,COLUMN(),0))</f>
        <v>Hillmer/Leppich</v>
      </c>
      <c r="C5" s="12"/>
      <c r="D5" s="23" t="str">
        <f>IF(ISERROR($X5),"",VLOOKUP($X5,'Hpt34-1'!$A$2:$D$5,COLUMN(),0))</f>
        <v>STV Wilhelmshaven</v>
      </c>
      <c r="E5" s="18">
        <f>T7</f>
        <v>2</v>
      </c>
      <c r="F5" s="20">
        <f>S7</f>
        <v>1</v>
      </c>
      <c r="G5" s="24">
        <f>S10</f>
        <v>1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13</v>
      </c>
      <c r="N5" s="19">
        <f>IF(ISBLANK(B5),"",SUM(G7,K7,O7,H10,L10,P10,G12,K12,O12))</f>
        <v>16</v>
      </c>
      <c r="O5" s="18">
        <f>IF(ISBLANK(B5),"",SUM(E5,I5,G5))</f>
        <v>3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61">
        <v>16</v>
      </c>
      <c r="T5" s="61"/>
      <c r="U5" s="50" t="str">
        <f>V5&amp;". Grp "&amp;W5</f>
        <v>4. Grp 1</v>
      </c>
      <c r="V5" s="51">
        <v>4</v>
      </c>
      <c r="W5" s="51">
        <v>1</v>
      </c>
      <c r="X5" s="51">
        <f>MATCH(V5,'Hpt34-1'!$S$2:$S$5,0)</f>
        <v>1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Broksema/Bromberger</v>
      </c>
      <c r="C7" s="29" t="s">
        <v>5</v>
      </c>
      <c r="D7" s="30" t="str">
        <f>IF(ISBLANK(B5),"",B5)</f>
        <v>Hillmer/Leppich</v>
      </c>
      <c r="E7" s="62" t="s">
        <v>6</v>
      </c>
      <c r="F7" s="62"/>
      <c r="G7" s="31">
        <f>IF(ISERROR($X2),"",VLOOKUP(MIN($X2,$X5)&amp;"-"&amp;MAX($X2,$X5),'Hpt34-1'!$A$7:$T$12,COLUMN(),0))</f>
        <v>3</v>
      </c>
      <c r="H7" s="32">
        <f>IF(ISERROR($X2),"",VLOOKUP(MIN($X2,$X5)&amp;"-"&amp;MAX($X2,$X5),'Hpt34-1'!$A$7:$T$12,COLUMN(),0))</f>
        <v>2</v>
      </c>
      <c r="I7" s="62" t="s">
        <v>7</v>
      </c>
      <c r="J7" s="62"/>
      <c r="K7" s="31">
        <f>IF(ISERROR($X2),"",VLOOKUP(MIN($X2,$X5)&amp;"-"&amp;MAX($X2,$X5),'Hpt34-1'!$A$7:$T$12,COLUMN(),0))</f>
        <v>0</v>
      </c>
      <c r="L7" s="32">
        <f>IF(ISERROR($X2),"",VLOOKUP(MIN($X2,$X5)&amp;"-"&amp;MAX($X2,$X5),'Hpt34-1'!$A$7:$T$12,COLUMN(),0))</f>
        <v>3</v>
      </c>
      <c r="M7" s="62" t="s">
        <v>8</v>
      </c>
      <c r="N7" s="62"/>
      <c r="O7" s="31">
        <f>IF(ISERROR($X2),"",VLOOKUP(MIN($X2,$X5)&amp;"-"&amp;MAX($X2,$X5),'Hpt34-1'!$A$7:$T$12,COLUMN(),0))</f>
        <v>0</v>
      </c>
      <c r="P7" s="32">
        <f>IF(ISERROR($X2),"",VLOOKUP(MIN($X2,$X5)&amp;"-"&amp;MAX($X2,$X5),'Hpt34-1'!$A$7:$T$12,COLUMN(),0))</f>
        <v>3</v>
      </c>
      <c r="Q7" s="29" t="s">
        <v>9</v>
      </c>
      <c r="R7" s="30"/>
      <c r="S7" s="33">
        <f aca="true" t="shared" si="0" ref="S7:S12">IF(ISBLANK(G7),"",IF(G7&gt;H7,1,0)+IF(K7&gt;L7,1,0)+IF(O7&gt;P7,1,0))</f>
        <v>1</v>
      </c>
      <c r="T7" s="34">
        <f aca="true" t="shared" si="1" ref="T7:T12">IF(ISBLANK(H7),"",IF(H7&gt;G7,1,0)+IF(L7&gt;K7,1,0)+IF(P7&gt;O7,1,0))</f>
        <v>2</v>
      </c>
    </row>
    <row r="8" spans="1:20" ht="13.5" thickBot="1">
      <c r="A8" s="35" t="s">
        <v>10</v>
      </c>
      <c r="B8" s="36" t="str">
        <f>IF(ISBLANK(B3),"",B3)</f>
        <v>Faßhauer/Rix</v>
      </c>
      <c r="C8" s="37" t="s">
        <v>5</v>
      </c>
      <c r="D8" s="38" t="str">
        <f>IF(ISBLANK(B4),"",B4)</f>
        <v>Janssen/Janssen</v>
      </c>
      <c r="E8" s="63" t="s">
        <v>6</v>
      </c>
      <c r="F8" s="63"/>
      <c r="G8" s="39"/>
      <c r="H8" s="40"/>
      <c r="I8" s="64" t="s">
        <v>7</v>
      </c>
      <c r="J8" s="65"/>
      <c r="K8" s="39"/>
      <c r="L8" s="40"/>
      <c r="M8" s="64" t="s">
        <v>8</v>
      </c>
      <c r="N8" s="65"/>
      <c r="O8" s="39"/>
      <c r="P8" s="40"/>
      <c r="Q8" s="41" t="s">
        <v>9</v>
      </c>
      <c r="R8" s="38"/>
      <c r="S8" s="42">
        <v>1</v>
      </c>
      <c r="T8" s="43">
        <v>2</v>
      </c>
    </row>
    <row r="9" spans="1:20" ht="12.75">
      <c r="A9" s="44" t="s">
        <v>11</v>
      </c>
      <c r="B9" s="29" t="str">
        <f>IF(ISBLANK(B2),"",B2)</f>
        <v>Broksema/Bromberger</v>
      </c>
      <c r="C9" s="45" t="s">
        <v>5</v>
      </c>
      <c r="D9" s="30" t="str">
        <f>IF(ISBLANK(B4),"",B4)</f>
        <v>Janssen/Janssen</v>
      </c>
      <c r="E9" s="62" t="s">
        <v>6</v>
      </c>
      <c r="F9" s="62"/>
      <c r="G9" s="31">
        <v>0</v>
      </c>
      <c r="H9" s="32">
        <v>3</v>
      </c>
      <c r="I9" s="62" t="s">
        <v>7</v>
      </c>
      <c r="J9" s="62"/>
      <c r="K9" s="31">
        <v>3</v>
      </c>
      <c r="L9" s="30">
        <v>1</v>
      </c>
      <c r="M9" s="62" t="s">
        <v>8</v>
      </c>
      <c r="N9" s="62"/>
      <c r="O9" s="31">
        <v>1</v>
      </c>
      <c r="P9" s="32">
        <v>3</v>
      </c>
      <c r="Q9" s="29" t="s">
        <v>9</v>
      </c>
      <c r="R9" s="30"/>
      <c r="S9" s="33">
        <f t="shared" si="0"/>
        <v>1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Hillmer/Leppich</v>
      </c>
      <c r="C10" s="37" t="s">
        <v>5</v>
      </c>
      <c r="D10" s="38" t="str">
        <f>IF(ISBLANK(B3),"",B3)</f>
        <v>Faßhauer/Rix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3</v>
      </c>
      <c r="L10" s="38">
        <v>1</v>
      </c>
      <c r="M10" s="63" t="s">
        <v>8</v>
      </c>
      <c r="N10" s="63"/>
      <c r="O10" s="39">
        <v>2</v>
      </c>
      <c r="P10" s="40">
        <v>3</v>
      </c>
      <c r="Q10" s="41" t="s">
        <v>9</v>
      </c>
      <c r="R10" s="38"/>
      <c r="S10" s="42">
        <f t="shared" si="0"/>
        <v>1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Faßhauer/Rix</v>
      </c>
      <c r="C11" s="45" t="s">
        <v>5</v>
      </c>
      <c r="D11" s="30" t="str">
        <f>IF(ISBLANK(B2),"",B2)</f>
        <v>Broksema/Bromberger</v>
      </c>
      <c r="E11" s="62" t="s">
        <v>6</v>
      </c>
      <c r="F11" s="62"/>
      <c r="G11" s="31">
        <v>2</v>
      </c>
      <c r="H11" s="32">
        <v>3</v>
      </c>
      <c r="I11" s="62" t="s">
        <v>7</v>
      </c>
      <c r="J11" s="62"/>
      <c r="K11" s="31">
        <v>3</v>
      </c>
      <c r="L11" s="30">
        <v>1</v>
      </c>
      <c r="M11" s="62" t="s">
        <v>8</v>
      </c>
      <c r="N11" s="62"/>
      <c r="O11" s="31">
        <v>0</v>
      </c>
      <c r="P11" s="32">
        <v>3</v>
      </c>
      <c r="Q11" s="29" t="s">
        <v>9</v>
      </c>
      <c r="R11" s="30"/>
      <c r="S11" s="33">
        <f t="shared" si="0"/>
        <v>1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Janssen/Janssen</v>
      </c>
      <c r="C12" s="37" t="s">
        <v>5</v>
      </c>
      <c r="D12" s="38" t="str">
        <f>IF(ISBLANK(B5),"",B5)</f>
        <v>Hillmer/Leppich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0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K1:L1"/>
    <mergeCell ref="M1:N1"/>
    <mergeCell ref="O1:P1"/>
    <mergeCell ref="Q1:R1"/>
    <mergeCell ref="S2:T2"/>
    <mergeCell ref="K5:L5"/>
    <mergeCell ref="S5:T5"/>
    <mergeCell ref="G3:H3"/>
    <mergeCell ref="I4:J4"/>
    <mergeCell ref="S3:T3"/>
    <mergeCell ref="S4:T4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11" sqref="M11:N11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55" t="str">
        <f>info!$B$2&amp;" Gruppe 1"</f>
        <v>E-Klasse Gruppe 1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</row>
    <row r="2" spans="1:20" ht="33" customHeight="1" thickBot="1">
      <c r="A2" s="1">
        <v>1</v>
      </c>
      <c r="B2" s="2" t="s">
        <v>24</v>
      </c>
      <c r="C2" s="3"/>
      <c r="D2" s="4" t="s">
        <v>25</v>
      </c>
      <c r="E2" s="59"/>
      <c r="F2" s="59"/>
      <c r="G2" s="5">
        <f>T11</f>
        <v>2</v>
      </c>
      <c r="H2" s="6">
        <f>S11</f>
        <v>0</v>
      </c>
      <c r="I2" s="7">
        <f>S9</f>
        <v>2</v>
      </c>
      <c r="J2" s="8">
        <f>T9</f>
        <v>1</v>
      </c>
      <c r="K2" s="7">
        <f>S7</f>
        <v>2</v>
      </c>
      <c r="L2" s="8">
        <f>T7</f>
        <v>1</v>
      </c>
      <c r="M2" s="9">
        <f>IF(ISBLANK(B2),"",SUM(G7,K7,O7,G9,K9,O9,H11,L11,P11))</f>
        <v>19</v>
      </c>
      <c r="N2" s="10">
        <f>IF(ISBLANK(B2),"",SUM(H7,L7,P7,H9,L9,P9,G11,K11,O11))</f>
        <v>7</v>
      </c>
      <c r="O2" s="9">
        <f>IF(ISBLANK(B2),"",SUM(G2,I2,K2))</f>
        <v>6</v>
      </c>
      <c r="P2" s="10">
        <f>IF(ISBLANK(B2),"",SUM(H2,J2,L2))</f>
        <v>2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60">
        <v>1</v>
      </c>
      <c r="T2" s="60"/>
    </row>
    <row r="3" spans="1:20" ht="33" customHeight="1" thickBot="1">
      <c r="A3" s="11">
        <v>2</v>
      </c>
      <c r="B3" s="2" t="s">
        <v>37</v>
      </c>
      <c r="C3" s="12"/>
      <c r="D3" s="13" t="s">
        <v>38</v>
      </c>
      <c r="E3" s="9">
        <f>S11</f>
        <v>0</v>
      </c>
      <c r="F3" s="10">
        <f>T11</f>
        <v>2</v>
      </c>
      <c r="G3" s="59"/>
      <c r="H3" s="59"/>
      <c r="I3" s="14">
        <f>S8</f>
        <v>2</v>
      </c>
      <c r="J3" s="15">
        <f>T8</f>
        <v>0</v>
      </c>
      <c r="K3" s="16">
        <f>T10</f>
        <v>2</v>
      </c>
      <c r="L3" s="17">
        <f>S10</f>
        <v>1</v>
      </c>
      <c r="M3" s="18">
        <f>IF(ISBLANK(B3),"",SUM(G8,K8,O8,H10,L10,P10,G11,K11,O11))</f>
        <v>13</v>
      </c>
      <c r="N3" s="19">
        <f>IF(ISBLANK(B3),"",SUM(H8,L8,P8,G10,K10,O10,H11,L11,P11))</f>
        <v>13</v>
      </c>
      <c r="O3" s="18">
        <f>IF(ISBLANK(B3),"",SUM(E3,I3,K3))</f>
        <v>4</v>
      </c>
      <c r="P3" s="19">
        <f>IF(ISBLANK(B3),"",SUM(F3,J3,L3))</f>
        <v>3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61">
        <v>2</v>
      </c>
      <c r="T3" s="61"/>
    </row>
    <row r="4" spans="1:20" ht="33" customHeight="1" thickBot="1">
      <c r="A4" s="11">
        <v>3</v>
      </c>
      <c r="B4" s="2" t="s">
        <v>43</v>
      </c>
      <c r="C4" s="12"/>
      <c r="D4" s="13" t="s">
        <v>44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59"/>
      <c r="J4" s="59"/>
      <c r="K4" s="14">
        <f>S12</f>
        <v>2</v>
      </c>
      <c r="L4" s="15">
        <f>T12</f>
        <v>1</v>
      </c>
      <c r="M4" s="18">
        <f>IF(ISBLANK(B4),"",SUM(H8,L8,P8,H9,L9,P9,G12,K12,O12))</f>
        <v>14</v>
      </c>
      <c r="N4" s="19">
        <f>IF(ISBLANK(B4),"",SUM(G8,K8,O8,G9,K9,O9,H12,L12,P12))</f>
        <v>15</v>
      </c>
      <c r="O4" s="18">
        <f>IF(ISBLANK(B4),"",SUM(G4,E4,K4))</f>
        <v>3</v>
      </c>
      <c r="P4" s="19">
        <f>IF(ISBLANK(B4),"",SUM(H4,F4,L4))</f>
        <v>5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61">
        <v>3</v>
      </c>
      <c r="T4" s="61"/>
    </row>
    <row r="5" spans="1:20" ht="33" customHeight="1">
      <c r="A5" s="11">
        <v>4</v>
      </c>
      <c r="B5" s="2" t="s">
        <v>50</v>
      </c>
      <c r="C5" s="12"/>
      <c r="D5" s="23" t="s">
        <v>51</v>
      </c>
      <c r="E5" s="18">
        <f>T7</f>
        <v>1</v>
      </c>
      <c r="F5" s="20">
        <f>S7</f>
        <v>2</v>
      </c>
      <c r="G5" s="24">
        <f>S10</f>
        <v>1</v>
      </c>
      <c r="H5" s="20">
        <f>T10</f>
        <v>2</v>
      </c>
      <c r="I5" s="25">
        <f>T12</f>
        <v>1</v>
      </c>
      <c r="J5" s="22">
        <f>S12</f>
        <v>2</v>
      </c>
      <c r="K5" s="59"/>
      <c r="L5" s="59"/>
      <c r="M5" s="18">
        <f>IF(ISBLANK(B5),"",SUM(H7,L7,P7,G10,K10,O10,H12,L12,P12))</f>
        <v>9</v>
      </c>
      <c r="N5" s="19">
        <f>IF(ISBLANK(B5),"",SUM(G7,K7,O7,H10,L10,P10,G12,K12,O12))</f>
        <v>20</v>
      </c>
      <c r="O5" s="18">
        <f>IF(ISBLANK(B5),"",SUM(E5,I5,G5))</f>
        <v>3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4</v>
      </c>
      <c r="T5" s="61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Bock/Kaminski</v>
      </c>
      <c r="C7" s="29" t="s">
        <v>5</v>
      </c>
      <c r="D7" s="30" t="str">
        <f>IF(ISBLANK(B5),"",B5)</f>
        <v>Hillmer/Leppich</v>
      </c>
      <c r="E7" s="62" t="s">
        <v>6</v>
      </c>
      <c r="F7" s="62"/>
      <c r="G7" s="31">
        <v>1</v>
      </c>
      <c r="H7" s="32">
        <v>3</v>
      </c>
      <c r="I7" s="62" t="s">
        <v>7</v>
      </c>
      <c r="J7" s="62"/>
      <c r="K7" s="31">
        <v>3</v>
      </c>
      <c r="L7" s="30">
        <v>0</v>
      </c>
      <c r="M7" s="62" t="s">
        <v>8</v>
      </c>
      <c r="N7" s="62"/>
      <c r="O7" s="31">
        <v>3</v>
      </c>
      <c r="P7" s="32">
        <v>0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1</v>
      </c>
    </row>
    <row r="8" spans="1:20" ht="13.5" thickBot="1">
      <c r="A8" s="35" t="s">
        <v>10</v>
      </c>
      <c r="B8" s="36" t="str">
        <f>IF(ISBLANK(B3),"",B3)</f>
        <v>Koslitz/Poppe</v>
      </c>
      <c r="C8" s="37" t="s">
        <v>5</v>
      </c>
      <c r="D8" s="38" t="str">
        <f>IF(ISBLANK(B4),"",B4)</f>
        <v>Faßhauer/Rix</v>
      </c>
      <c r="E8" s="63" t="s">
        <v>6</v>
      </c>
      <c r="F8" s="63"/>
      <c r="G8" s="39">
        <v>3</v>
      </c>
      <c r="H8" s="40">
        <v>2</v>
      </c>
      <c r="I8" s="63" t="s">
        <v>7</v>
      </c>
      <c r="J8" s="63"/>
      <c r="K8" s="39">
        <v>3</v>
      </c>
      <c r="L8" s="38">
        <v>2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Bock/Kaminski</v>
      </c>
      <c r="C9" s="45" t="s">
        <v>5</v>
      </c>
      <c r="D9" s="30" t="str">
        <f>IF(ISBLANK(B4),"",B4)</f>
        <v>Faßhauer/Rix</v>
      </c>
      <c r="E9" s="62" t="s">
        <v>6</v>
      </c>
      <c r="F9" s="62"/>
      <c r="G9" s="31">
        <v>0</v>
      </c>
      <c r="H9" s="32">
        <v>3</v>
      </c>
      <c r="I9" s="62" t="s">
        <v>7</v>
      </c>
      <c r="J9" s="62"/>
      <c r="K9" s="31">
        <v>3</v>
      </c>
      <c r="L9" s="30">
        <v>0</v>
      </c>
      <c r="M9" s="62" t="s">
        <v>8</v>
      </c>
      <c r="N9" s="62"/>
      <c r="O9" s="31">
        <v>3</v>
      </c>
      <c r="P9" s="32">
        <v>1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 t="str">
        <f>IF(ISBLANK(B5),"",B5)</f>
        <v>Hillmer/Leppich</v>
      </c>
      <c r="C10" s="37" t="s">
        <v>5</v>
      </c>
      <c r="D10" s="38" t="str">
        <f>IF(ISBLANK(B3),"",B3)</f>
        <v>Koslitz/Poppe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3</v>
      </c>
      <c r="L10" s="38">
        <v>1</v>
      </c>
      <c r="M10" s="63" t="s">
        <v>8</v>
      </c>
      <c r="N10" s="63"/>
      <c r="O10" s="39">
        <v>0</v>
      </c>
      <c r="P10" s="40">
        <v>3</v>
      </c>
      <c r="Q10" s="41" t="s">
        <v>9</v>
      </c>
      <c r="R10" s="38"/>
      <c r="S10" s="42">
        <f t="shared" si="0"/>
        <v>1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Koslitz/Poppe</v>
      </c>
      <c r="C11" s="45" t="s">
        <v>5</v>
      </c>
      <c r="D11" s="30" t="str">
        <f>IF(ISBLANK(B2),"",B2)</f>
        <v>Bock/Kaminski</v>
      </c>
      <c r="E11" s="62" t="s">
        <v>6</v>
      </c>
      <c r="F11" s="62"/>
      <c r="G11" s="31">
        <v>0</v>
      </c>
      <c r="H11" s="32">
        <v>3</v>
      </c>
      <c r="I11" s="62" t="s">
        <v>7</v>
      </c>
      <c r="J11" s="62"/>
      <c r="K11" s="31">
        <v>0</v>
      </c>
      <c r="L11" s="30">
        <v>3</v>
      </c>
      <c r="M11" s="62" t="s">
        <v>8</v>
      </c>
      <c r="N11" s="62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Faßhauer/Rix</v>
      </c>
      <c r="C12" s="37" t="s">
        <v>5</v>
      </c>
      <c r="D12" s="38" t="str">
        <f>IF(ISBLANK(B5),"",B5)</f>
        <v>Hillmer/Leppich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0</v>
      </c>
      <c r="L12" s="38">
        <v>3</v>
      </c>
      <c r="M12" s="63" t="s">
        <v>8</v>
      </c>
      <c r="N12" s="63"/>
      <c r="O12" s="39">
        <v>3</v>
      </c>
      <c r="P12" s="40">
        <v>0</v>
      </c>
      <c r="Q12" s="41" t="s">
        <v>9</v>
      </c>
      <c r="R12" s="38"/>
      <c r="S12" s="42">
        <f t="shared" si="0"/>
        <v>2</v>
      </c>
      <c r="T12" s="43">
        <f t="shared" si="1"/>
        <v>1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M9:N9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U6" sqref="U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55" t="str">
        <f>info!$B$2&amp;" Gruppe 2"</f>
        <v>E-Klasse Gruppe 2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</row>
    <row r="2" spans="1:20" ht="33" customHeight="1" thickBot="1">
      <c r="A2" s="1">
        <v>1</v>
      </c>
      <c r="B2" s="2" t="s">
        <v>26</v>
      </c>
      <c r="C2" s="3"/>
      <c r="D2" s="4" t="s">
        <v>25</v>
      </c>
      <c r="E2" s="59"/>
      <c r="F2" s="59"/>
      <c r="G2" s="5">
        <f>T11</f>
        <v>2</v>
      </c>
      <c r="H2" s="6">
        <f>S11</f>
        <v>0</v>
      </c>
      <c r="I2" s="7">
        <f>S9</f>
        <v>2</v>
      </c>
      <c r="J2" s="8">
        <f>T9</f>
        <v>1</v>
      </c>
      <c r="K2" s="7">
        <f>S7</f>
        <v>2</v>
      </c>
      <c r="L2" s="8">
        <f>T7</f>
        <v>0</v>
      </c>
      <c r="M2" s="9">
        <f>IF(ISBLANK(B2),"",SUM(G7,K7,O7,G9,K9,O9,H11,L11,P11))</f>
        <v>19</v>
      </c>
      <c r="N2" s="10">
        <f>IF(ISBLANK(B2),"",SUM(H7,L7,P7,H9,L9,P9,G11,K11,O11))</f>
        <v>9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60">
        <v>1</v>
      </c>
      <c r="T2" s="60"/>
    </row>
    <row r="3" spans="1:20" ht="33" customHeight="1" thickBot="1">
      <c r="A3" s="11">
        <v>2</v>
      </c>
      <c r="B3" s="2" t="s">
        <v>35</v>
      </c>
      <c r="C3" s="12"/>
      <c r="D3" s="13" t="s">
        <v>36</v>
      </c>
      <c r="E3" s="9">
        <f>S11</f>
        <v>0</v>
      </c>
      <c r="F3" s="10">
        <f>T11</f>
        <v>2</v>
      </c>
      <c r="G3" s="59"/>
      <c r="H3" s="5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15</v>
      </c>
      <c r="N3" s="19">
        <f>IF(ISBLANK(B3),"",SUM(H8,L8,P8,G10,K10,O10,H11,L11,P11))</f>
        <v>8</v>
      </c>
      <c r="O3" s="18">
        <f>IF(ISBLANK(B3),"",SUM(E3,I3,K3))</f>
        <v>4</v>
      </c>
      <c r="P3" s="19">
        <f>IF(ISBLANK(B3),"",SUM(F3,J3,L3))</f>
        <v>2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61">
        <v>2</v>
      </c>
      <c r="T3" s="61"/>
    </row>
    <row r="4" spans="1:20" ht="33" customHeight="1" thickBot="1">
      <c r="A4" s="11">
        <v>3</v>
      </c>
      <c r="B4" s="2" t="s">
        <v>41</v>
      </c>
      <c r="C4" s="12"/>
      <c r="D4" s="54" t="s">
        <v>42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59"/>
      <c r="J4" s="59"/>
      <c r="K4" s="14">
        <f>S12</f>
        <v>2</v>
      </c>
      <c r="L4" s="15">
        <f>T12</f>
        <v>1</v>
      </c>
      <c r="M4" s="18">
        <f>IF(ISBLANK(B4),"",SUM(H8,L8,P8,H9,L9,P9,G12,K12,O12))</f>
        <v>14</v>
      </c>
      <c r="N4" s="19">
        <f>IF(ISBLANK(B4),"",SUM(G8,K8,O8,G9,K9,O9,H12,L12,P12))</f>
        <v>17</v>
      </c>
      <c r="O4" s="18">
        <f>IF(ISBLANK(B4),"",SUM(G4,E4,K4))</f>
        <v>3</v>
      </c>
      <c r="P4" s="19">
        <f>IF(ISBLANK(B4),"",SUM(H4,F4,L4))</f>
        <v>5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61">
        <v>3</v>
      </c>
      <c r="T4" s="61"/>
    </row>
    <row r="5" spans="1:20" ht="33" customHeight="1">
      <c r="A5" s="11">
        <v>4</v>
      </c>
      <c r="B5" s="2" t="s">
        <v>52</v>
      </c>
      <c r="C5" s="12"/>
      <c r="D5" s="23" t="s">
        <v>53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1</v>
      </c>
      <c r="J5" s="22">
        <f>S12</f>
        <v>2</v>
      </c>
      <c r="K5" s="59"/>
      <c r="L5" s="59"/>
      <c r="M5" s="18">
        <f>IF(ISBLANK(B5),"",SUM(H7,L7,P7,G10,K10,O10,H12,L12,P12))</f>
        <v>6</v>
      </c>
      <c r="N5" s="19">
        <f>IF(ISBLANK(B5),"",SUM(G7,K7,O7,H10,L10,P10,G12,K12,O12))</f>
        <v>20</v>
      </c>
      <c r="O5" s="18">
        <f>IF(ISBLANK(B5),"",SUM(E5,I5,G5))</f>
        <v>1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4</v>
      </c>
      <c r="T5" s="61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Voß/Bischoff</v>
      </c>
      <c r="C7" s="29" t="s">
        <v>5</v>
      </c>
      <c r="D7" s="30" t="str">
        <f>IF(ISBLANK(B5),"",B5)</f>
        <v>Janssen/Janssen</v>
      </c>
      <c r="E7" s="62" t="s">
        <v>6</v>
      </c>
      <c r="F7" s="62"/>
      <c r="G7" s="31">
        <v>3</v>
      </c>
      <c r="H7" s="32">
        <v>0</v>
      </c>
      <c r="I7" s="62" t="s">
        <v>7</v>
      </c>
      <c r="J7" s="62"/>
      <c r="K7" s="31">
        <v>3</v>
      </c>
      <c r="L7" s="30">
        <v>2</v>
      </c>
      <c r="M7" s="62" t="s">
        <v>8</v>
      </c>
      <c r="N7" s="62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Manca/Schwark</v>
      </c>
      <c r="C8" s="37" t="s">
        <v>5</v>
      </c>
      <c r="D8" s="38" t="str">
        <f>IF(ISBLANK(B4),"",B4)</f>
        <v>Dietze/Hildebrandt</v>
      </c>
      <c r="E8" s="63" t="s">
        <v>6</v>
      </c>
      <c r="F8" s="63"/>
      <c r="G8" s="39">
        <v>3</v>
      </c>
      <c r="H8" s="40">
        <v>1</v>
      </c>
      <c r="I8" s="63" t="s">
        <v>7</v>
      </c>
      <c r="J8" s="63"/>
      <c r="K8" s="39">
        <v>3</v>
      </c>
      <c r="L8" s="38">
        <v>1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Voß/Bischoff</v>
      </c>
      <c r="C9" s="45" t="s">
        <v>5</v>
      </c>
      <c r="D9" s="30" t="str">
        <f>IF(ISBLANK(B4),"",B4)</f>
        <v>Dietze/Hildebrandt</v>
      </c>
      <c r="E9" s="62" t="s">
        <v>6</v>
      </c>
      <c r="F9" s="62"/>
      <c r="G9" s="31">
        <v>1</v>
      </c>
      <c r="H9" s="32">
        <v>3</v>
      </c>
      <c r="I9" s="62" t="s">
        <v>7</v>
      </c>
      <c r="J9" s="62"/>
      <c r="K9" s="31">
        <v>3</v>
      </c>
      <c r="L9" s="30">
        <v>0</v>
      </c>
      <c r="M9" s="62" t="s">
        <v>8</v>
      </c>
      <c r="N9" s="62"/>
      <c r="O9" s="31">
        <v>3</v>
      </c>
      <c r="P9" s="32">
        <v>1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 t="str">
        <f>IF(ISBLANK(B5),"",B5)</f>
        <v>Janssen/Janssen</v>
      </c>
      <c r="C10" s="37" t="s">
        <v>5</v>
      </c>
      <c r="D10" s="38" t="str">
        <f>IF(ISBLANK(B3),"",B3)</f>
        <v>Manca/Schwark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0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Manca/Schwark</v>
      </c>
      <c r="C11" s="45" t="s">
        <v>5</v>
      </c>
      <c r="D11" s="30" t="str">
        <f>IF(ISBLANK(B2),"",B2)</f>
        <v>Voß/Bischoff</v>
      </c>
      <c r="E11" s="62" t="s">
        <v>6</v>
      </c>
      <c r="F11" s="62"/>
      <c r="G11" s="31">
        <v>2</v>
      </c>
      <c r="H11" s="32">
        <v>3</v>
      </c>
      <c r="I11" s="62" t="s">
        <v>7</v>
      </c>
      <c r="J11" s="62"/>
      <c r="K11" s="31">
        <v>1</v>
      </c>
      <c r="L11" s="30">
        <v>3</v>
      </c>
      <c r="M11" s="62" t="s">
        <v>8</v>
      </c>
      <c r="N11" s="62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Dietze/Hildebrandt</v>
      </c>
      <c r="C12" s="37" t="s">
        <v>5</v>
      </c>
      <c r="D12" s="38" t="str">
        <f>IF(ISBLANK(B5),"",B5)</f>
        <v>Janssen/Janssen</v>
      </c>
      <c r="E12" s="63" t="s">
        <v>6</v>
      </c>
      <c r="F12" s="63"/>
      <c r="G12" s="39">
        <v>3</v>
      </c>
      <c r="H12" s="40">
        <v>1</v>
      </c>
      <c r="I12" s="63" t="s">
        <v>7</v>
      </c>
      <c r="J12" s="63"/>
      <c r="K12" s="39">
        <v>2</v>
      </c>
      <c r="L12" s="38">
        <v>3</v>
      </c>
      <c r="M12" s="63" t="s">
        <v>8</v>
      </c>
      <c r="N12" s="63"/>
      <c r="O12" s="39">
        <v>3</v>
      </c>
      <c r="P12" s="40">
        <v>0</v>
      </c>
      <c r="Q12" s="41" t="s">
        <v>9</v>
      </c>
      <c r="R12" s="38"/>
      <c r="S12" s="42">
        <f t="shared" si="0"/>
        <v>2</v>
      </c>
      <c r="T12" s="43">
        <f t="shared" si="1"/>
        <v>1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M9:N9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V7" sqref="V7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55" t="str">
        <f>info!$B$2&amp;" Gruppe 4"</f>
        <v>E-Klasse Gruppe 4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</row>
    <row r="2" spans="1:20" ht="33" customHeight="1" thickBot="1">
      <c r="A2" s="1">
        <v>1</v>
      </c>
      <c r="B2" s="2" t="s">
        <v>29</v>
      </c>
      <c r="C2" s="3"/>
      <c r="D2" s="4" t="s">
        <v>30</v>
      </c>
      <c r="E2" s="59"/>
      <c r="F2" s="59"/>
      <c r="G2" s="5">
        <f>T11</f>
        <v>2</v>
      </c>
      <c r="H2" s="6">
        <f>S11</f>
        <v>0</v>
      </c>
      <c r="I2" s="7">
        <f>S9</f>
        <v>2</v>
      </c>
      <c r="J2" s="8">
        <f>T9</f>
        <v>0</v>
      </c>
      <c r="K2" s="7">
        <f>S7</f>
        <v>2</v>
      </c>
      <c r="L2" s="8">
        <f>T7</f>
        <v>0</v>
      </c>
      <c r="M2" s="9">
        <f>IF(ISBLANK(B2),"",SUM(G7,K7,O7,G9,K9,O9,H11,L11,P11))</f>
        <v>18</v>
      </c>
      <c r="N2" s="10">
        <f>IF(ISBLANK(B2),"",SUM(H7,L7,P7,H9,L9,P9,G11,K11,O11))</f>
        <v>1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60">
        <v>1</v>
      </c>
      <c r="T2" s="60"/>
    </row>
    <row r="3" spans="1:20" ht="33" customHeight="1" thickBot="1">
      <c r="A3" s="11">
        <v>2</v>
      </c>
      <c r="B3" s="2" t="s">
        <v>33</v>
      </c>
      <c r="C3" s="12"/>
      <c r="D3" s="23" t="s">
        <v>34</v>
      </c>
      <c r="E3" s="9">
        <f>S11</f>
        <v>0</v>
      </c>
      <c r="F3" s="10">
        <f>T11</f>
        <v>2</v>
      </c>
      <c r="G3" s="59"/>
      <c r="H3" s="5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12</v>
      </c>
      <c r="N3" s="19">
        <f>IF(ISBLANK(B3),"",SUM(H8,L8,P8,G10,K10,O10,H11,L11,P11))</f>
        <v>10</v>
      </c>
      <c r="O3" s="18">
        <f>IF(ISBLANK(B3),"",SUM(E3,I3,K3))</f>
        <v>4</v>
      </c>
      <c r="P3" s="19">
        <f>IF(ISBLANK(B3),"",SUM(F3,J3,L3))</f>
        <v>2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61">
        <v>2</v>
      </c>
      <c r="T3" s="61"/>
    </row>
    <row r="4" spans="1:20" ht="33" customHeight="1" thickBot="1">
      <c r="A4" s="11">
        <v>3</v>
      </c>
      <c r="B4" s="2" t="s">
        <v>46</v>
      </c>
      <c r="C4" s="12"/>
      <c r="D4" s="13" t="s">
        <v>47</v>
      </c>
      <c r="E4" s="18">
        <f>T9</f>
        <v>0</v>
      </c>
      <c r="F4" s="20">
        <f>S9</f>
        <v>2</v>
      </c>
      <c r="G4" s="21">
        <f>T8</f>
        <v>0</v>
      </c>
      <c r="H4" s="22">
        <f>S8</f>
        <v>2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9</v>
      </c>
      <c r="N4" s="19">
        <f>IF(ISBLANK(B4),"",SUM(G8,K8,O8,G9,K9,O9,H12,L12,P12))</f>
        <v>14</v>
      </c>
      <c r="O4" s="18">
        <f>IF(ISBLANK(B4),"",SUM(G4,E4,K4))</f>
        <v>2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61">
        <v>3</v>
      </c>
      <c r="T4" s="61"/>
    </row>
    <row r="5" spans="1:20" ht="33" customHeight="1">
      <c r="A5" s="11">
        <v>4</v>
      </c>
      <c r="B5" s="2" t="s">
        <v>27</v>
      </c>
      <c r="C5" s="3"/>
      <c r="D5" s="4" t="s">
        <v>28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4</v>
      </c>
      <c r="N5" s="19">
        <f>IF(ISBLANK(B5),"",SUM(G7,K7,O7,H10,L10,P10,G12,K12,O12))</f>
        <v>18</v>
      </c>
      <c r="O5" s="18">
        <f>IF(ISBLANK(B5),"",SUM(E5,I5,G5))</f>
        <v>0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4</v>
      </c>
      <c r="T5" s="61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Glogau/Friesenborg</v>
      </c>
      <c r="C7" s="29" t="s">
        <v>5</v>
      </c>
      <c r="D7" s="30" t="str">
        <f>IF(ISBLANK(B5),"",B5)</f>
        <v>Leseberg/Köther</v>
      </c>
      <c r="E7" s="62" t="s">
        <v>6</v>
      </c>
      <c r="F7" s="62"/>
      <c r="G7" s="31">
        <v>3</v>
      </c>
      <c r="H7" s="32">
        <v>0</v>
      </c>
      <c r="I7" s="62" t="s">
        <v>7</v>
      </c>
      <c r="J7" s="62"/>
      <c r="K7" s="31">
        <v>3</v>
      </c>
      <c r="L7" s="30">
        <v>0</v>
      </c>
      <c r="M7" s="62" t="s">
        <v>8</v>
      </c>
      <c r="N7" s="62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Böschen/Luszick</v>
      </c>
      <c r="C8" s="37" t="s">
        <v>5</v>
      </c>
      <c r="D8" s="38" t="str">
        <f>IF(ISBLANK(B4),"",B4)</f>
        <v>Cordes/Liedtke</v>
      </c>
      <c r="E8" s="63" t="s">
        <v>6</v>
      </c>
      <c r="F8" s="63"/>
      <c r="G8" s="39">
        <v>3</v>
      </c>
      <c r="H8" s="40">
        <v>0</v>
      </c>
      <c r="I8" s="63" t="s">
        <v>7</v>
      </c>
      <c r="J8" s="63"/>
      <c r="K8" s="39">
        <v>3</v>
      </c>
      <c r="L8" s="38">
        <v>2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Glogau/Friesenborg</v>
      </c>
      <c r="C9" s="45" t="s">
        <v>5</v>
      </c>
      <c r="D9" s="30" t="str">
        <f>IF(ISBLANK(B4),"",B4)</f>
        <v>Cordes/Liedtke</v>
      </c>
      <c r="E9" s="62" t="s">
        <v>6</v>
      </c>
      <c r="F9" s="62"/>
      <c r="G9" s="31">
        <v>3</v>
      </c>
      <c r="H9" s="32">
        <v>1</v>
      </c>
      <c r="I9" s="62" t="s">
        <v>7</v>
      </c>
      <c r="J9" s="62"/>
      <c r="K9" s="31">
        <v>3</v>
      </c>
      <c r="L9" s="30">
        <v>0</v>
      </c>
      <c r="M9" s="62" t="s">
        <v>8</v>
      </c>
      <c r="N9" s="62"/>
      <c r="O9" s="31"/>
      <c r="P9" s="32"/>
      <c r="Q9" s="29" t="s">
        <v>9</v>
      </c>
      <c r="R9" s="30"/>
      <c r="S9" s="33">
        <f t="shared" si="0"/>
        <v>2</v>
      </c>
      <c r="T9" s="34">
        <f t="shared" si="1"/>
        <v>0</v>
      </c>
    </row>
    <row r="10" spans="1:20" ht="13.5" thickBot="1">
      <c r="A10" s="46" t="s">
        <v>12</v>
      </c>
      <c r="B10" s="41" t="str">
        <f>IF(ISBLANK(B5),"",B5)</f>
        <v>Leseberg/Köther</v>
      </c>
      <c r="C10" s="37" t="s">
        <v>5</v>
      </c>
      <c r="D10" s="38" t="str">
        <f>IF(ISBLANK(B3),"",B3)</f>
        <v>Böschen/Luszick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2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Böschen/Luszick</v>
      </c>
      <c r="C11" s="45" t="s">
        <v>5</v>
      </c>
      <c r="D11" s="30" t="str">
        <f>IF(ISBLANK(B2),"",B2)</f>
        <v>Glogau/Friesenborg</v>
      </c>
      <c r="E11" s="62" t="s">
        <v>6</v>
      </c>
      <c r="F11" s="62"/>
      <c r="G11" s="31">
        <v>0</v>
      </c>
      <c r="H11" s="32">
        <v>3</v>
      </c>
      <c r="I11" s="62" t="s">
        <v>7</v>
      </c>
      <c r="J11" s="62"/>
      <c r="K11" s="31">
        <v>0</v>
      </c>
      <c r="L11" s="30">
        <v>3</v>
      </c>
      <c r="M11" s="62" t="s">
        <v>8</v>
      </c>
      <c r="N11" s="62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Cordes/Liedtke</v>
      </c>
      <c r="C12" s="37" t="s">
        <v>5</v>
      </c>
      <c r="D12" s="38" t="str">
        <f>IF(ISBLANK(B5),"",B5)</f>
        <v>Leseberg/Köther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2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M9:N9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S3" sqref="S3:T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55" t="str">
        <f>info!$B$2&amp;" Gruppe 5"</f>
        <v>E-Klasse Gruppe 5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</row>
    <row r="2" spans="1:20" ht="33" customHeight="1" thickBot="1">
      <c r="A2" s="1">
        <v>1</v>
      </c>
      <c r="B2" s="2" t="s">
        <v>31</v>
      </c>
      <c r="C2" s="3"/>
      <c r="D2" s="4" t="s">
        <v>32</v>
      </c>
      <c r="E2" s="59"/>
      <c r="F2" s="59"/>
      <c r="G2" s="5">
        <f>T11</f>
        <v>2</v>
      </c>
      <c r="H2" s="6">
        <f>S11</f>
        <v>1</v>
      </c>
      <c r="I2" s="7">
        <f>S9</f>
        <v>1</v>
      </c>
      <c r="J2" s="8">
        <f>T9</f>
        <v>2</v>
      </c>
      <c r="K2" s="7">
        <f>S7</f>
        <v>2</v>
      </c>
      <c r="L2" s="8">
        <f>T7</f>
        <v>0</v>
      </c>
      <c r="M2" s="9">
        <f>IF(ISBLANK(B2),"",SUM(G7,K7,O7,G9,K9,O9,H11,L11,P11))</f>
        <v>20</v>
      </c>
      <c r="N2" s="10">
        <f>IF(ISBLANK(B2),"",SUM(H7,L7,P7,H9,L9,P9,G11,K11,O11))</f>
        <v>13</v>
      </c>
      <c r="O2" s="9">
        <f>IF(ISBLANK(B2),"",SUM(G2,I2,K2))</f>
        <v>5</v>
      </c>
      <c r="P2" s="10">
        <f>IF(ISBLANK(B2),"",SUM(H2,J2,L2))</f>
        <v>3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60">
        <v>2</v>
      </c>
      <c r="T2" s="60"/>
    </row>
    <row r="3" spans="1:20" ht="33" customHeight="1" thickBot="1">
      <c r="A3" s="11">
        <v>2</v>
      </c>
      <c r="B3" s="2" t="s">
        <v>48</v>
      </c>
      <c r="C3" s="12"/>
      <c r="D3" s="23" t="s">
        <v>49</v>
      </c>
      <c r="E3" s="9">
        <f>S11</f>
        <v>1</v>
      </c>
      <c r="F3" s="10">
        <f>T11</f>
        <v>2</v>
      </c>
      <c r="G3" s="59"/>
      <c r="H3" s="59"/>
      <c r="I3" s="14">
        <f>S8</f>
        <v>0</v>
      </c>
      <c r="J3" s="15">
        <f>T8</f>
        <v>2</v>
      </c>
      <c r="K3" s="16">
        <f>T10</f>
        <v>2</v>
      </c>
      <c r="L3" s="17">
        <f>S10</f>
        <v>1</v>
      </c>
      <c r="M3" s="18">
        <f>IF(ISBLANK(B3),"",SUM(G8,K8,O8,H10,L10,P10,G11,K11,O11))</f>
        <v>10</v>
      </c>
      <c r="N3" s="19">
        <f>IF(ISBLANK(B3),"",SUM(H8,L8,P8,G10,K10,O10,H11,L11,P11))</f>
        <v>20</v>
      </c>
      <c r="O3" s="18">
        <f>IF(ISBLANK(B3),"",SUM(E3,I3,K3))</f>
        <v>3</v>
      </c>
      <c r="P3" s="19">
        <f>IF(ISBLANK(B3),"",SUM(F3,J3,L3))</f>
        <v>5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61">
        <v>3</v>
      </c>
      <c r="T3" s="61"/>
    </row>
    <row r="4" spans="1:20" ht="33" customHeight="1" thickBot="1">
      <c r="A4" s="11">
        <v>3</v>
      </c>
      <c r="B4" s="2" t="s">
        <v>45</v>
      </c>
      <c r="C4" s="12"/>
      <c r="D4" s="13" t="s">
        <v>36</v>
      </c>
      <c r="E4" s="18">
        <f>T9</f>
        <v>2</v>
      </c>
      <c r="F4" s="20">
        <f>S9</f>
        <v>1</v>
      </c>
      <c r="G4" s="21">
        <f>T8</f>
        <v>2</v>
      </c>
      <c r="H4" s="22">
        <f>S8</f>
        <v>0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19</v>
      </c>
      <c r="N4" s="19">
        <f>IF(ISBLANK(B4),"",SUM(G8,K8,O8,G9,K9,O9,H12,L12,P12))</f>
        <v>6</v>
      </c>
      <c r="O4" s="18">
        <f>IF(ISBLANK(B4),"",SUM(G4,E4,K4))</f>
        <v>6</v>
      </c>
      <c r="P4" s="19">
        <f>IF(ISBLANK(B4),"",SUM(H4,F4,L4))</f>
        <v>1</v>
      </c>
      <c r="Q4" s="18">
        <f>IF(ISBLANK(B4),"",IF(G4=2,1,0)+IF(E4=2,1,0)+IF(K4=2,1,0))</f>
        <v>3</v>
      </c>
      <c r="R4" s="19">
        <f>IF(ISBLANK(B4),"",IF(H4=2,1,0)+IF(F4=2,1,0)+IF(L4=2,1,0))</f>
        <v>0</v>
      </c>
      <c r="S4" s="61">
        <v>1</v>
      </c>
      <c r="T4" s="61"/>
    </row>
    <row r="5" spans="1:20" ht="33" customHeight="1">
      <c r="A5" s="11">
        <v>4</v>
      </c>
      <c r="B5" s="2" t="s">
        <v>39</v>
      </c>
      <c r="C5" s="12"/>
      <c r="D5" s="54" t="s">
        <v>40</v>
      </c>
      <c r="E5" s="18">
        <f>T7</f>
        <v>0</v>
      </c>
      <c r="F5" s="20">
        <f>S7</f>
        <v>2</v>
      </c>
      <c r="G5" s="24">
        <f>S10</f>
        <v>1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8</v>
      </c>
      <c r="N5" s="19">
        <f>IF(ISBLANK(B5),"",SUM(G7,K7,O7,H10,L10,P10,G12,K12,O12))</f>
        <v>18</v>
      </c>
      <c r="O5" s="18">
        <f>IF(ISBLANK(B5),"",SUM(E5,I5,G5))</f>
        <v>1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4</v>
      </c>
      <c r="T5" s="61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Furch, Manfred/Fiebing</v>
      </c>
      <c r="C7" s="29" t="s">
        <v>5</v>
      </c>
      <c r="D7" s="30" t="str">
        <f>IF(ISBLANK(B5),"",B5)</f>
        <v>Mazurek/Wojna</v>
      </c>
      <c r="E7" s="62" t="s">
        <v>6</v>
      </c>
      <c r="F7" s="62"/>
      <c r="G7" s="31">
        <v>3</v>
      </c>
      <c r="H7" s="32">
        <v>2</v>
      </c>
      <c r="I7" s="62" t="s">
        <v>7</v>
      </c>
      <c r="J7" s="62"/>
      <c r="K7" s="31">
        <v>3</v>
      </c>
      <c r="L7" s="30">
        <v>0</v>
      </c>
      <c r="M7" s="62" t="s">
        <v>8</v>
      </c>
      <c r="N7" s="62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Broksema/Bromberger</v>
      </c>
      <c r="C8" s="37" t="s">
        <v>5</v>
      </c>
      <c r="D8" s="38" t="str">
        <f>IF(ISBLANK(B4),"",B4)</f>
        <v>Böhmer/Müller</v>
      </c>
      <c r="E8" s="63" t="s">
        <v>6</v>
      </c>
      <c r="F8" s="63"/>
      <c r="G8" s="39">
        <v>0</v>
      </c>
      <c r="H8" s="40">
        <v>3</v>
      </c>
      <c r="I8" s="63" t="s">
        <v>7</v>
      </c>
      <c r="J8" s="63"/>
      <c r="K8" s="39">
        <v>0</v>
      </c>
      <c r="L8" s="38">
        <v>3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0</v>
      </c>
      <c r="T8" s="43">
        <f t="shared" si="1"/>
        <v>2</v>
      </c>
    </row>
    <row r="9" spans="1:20" ht="12.75">
      <c r="A9" s="44" t="s">
        <v>11</v>
      </c>
      <c r="B9" s="29" t="str">
        <f>IF(ISBLANK(B2),"",B2)</f>
        <v>Furch, Manfred/Fiebing</v>
      </c>
      <c r="C9" s="45" t="s">
        <v>5</v>
      </c>
      <c r="D9" s="30" t="str">
        <f>IF(ISBLANK(B4),"",B4)</f>
        <v>Böhmer/Müller</v>
      </c>
      <c r="E9" s="62" t="s">
        <v>6</v>
      </c>
      <c r="F9" s="62"/>
      <c r="G9" s="31">
        <v>2</v>
      </c>
      <c r="H9" s="32">
        <v>3</v>
      </c>
      <c r="I9" s="62" t="s">
        <v>7</v>
      </c>
      <c r="J9" s="62"/>
      <c r="K9" s="31">
        <v>3</v>
      </c>
      <c r="L9" s="30">
        <v>1</v>
      </c>
      <c r="M9" s="62" t="s">
        <v>8</v>
      </c>
      <c r="N9" s="62"/>
      <c r="O9" s="31">
        <v>1</v>
      </c>
      <c r="P9" s="32">
        <v>3</v>
      </c>
      <c r="Q9" s="29" t="s">
        <v>9</v>
      </c>
      <c r="R9" s="30"/>
      <c r="S9" s="33">
        <f t="shared" si="0"/>
        <v>1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Mazurek/Wojna</v>
      </c>
      <c r="C10" s="37" t="s">
        <v>5</v>
      </c>
      <c r="D10" s="38" t="str">
        <f>IF(ISBLANK(B3),"",B3)</f>
        <v>Broksema/Bromberger</v>
      </c>
      <c r="E10" s="63" t="s">
        <v>6</v>
      </c>
      <c r="F10" s="63"/>
      <c r="G10" s="39">
        <v>2</v>
      </c>
      <c r="H10" s="40">
        <v>3</v>
      </c>
      <c r="I10" s="63" t="s">
        <v>7</v>
      </c>
      <c r="J10" s="63"/>
      <c r="K10" s="39">
        <v>3</v>
      </c>
      <c r="L10" s="38">
        <v>0</v>
      </c>
      <c r="M10" s="63" t="s">
        <v>8</v>
      </c>
      <c r="N10" s="63"/>
      <c r="O10" s="39">
        <v>1</v>
      </c>
      <c r="P10" s="40">
        <v>3</v>
      </c>
      <c r="Q10" s="41" t="s">
        <v>9</v>
      </c>
      <c r="R10" s="38"/>
      <c r="S10" s="42">
        <f t="shared" si="0"/>
        <v>1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Broksema/Bromberger</v>
      </c>
      <c r="C11" s="45" t="s">
        <v>5</v>
      </c>
      <c r="D11" s="30" t="str">
        <f>IF(ISBLANK(B2),"",B2)</f>
        <v>Furch, Manfred/Fiebing</v>
      </c>
      <c r="E11" s="62" t="s">
        <v>6</v>
      </c>
      <c r="F11" s="62"/>
      <c r="G11" s="31">
        <v>3</v>
      </c>
      <c r="H11" s="32">
        <v>2</v>
      </c>
      <c r="I11" s="62" t="s">
        <v>7</v>
      </c>
      <c r="J11" s="62"/>
      <c r="K11" s="31">
        <v>0</v>
      </c>
      <c r="L11" s="30">
        <v>3</v>
      </c>
      <c r="M11" s="62" t="s">
        <v>8</v>
      </c>
      <c r="N11" s="62"/>
      <c r="O11" s="31">
        <v>1</v>
      </c>
      <c r="P11" s="32">
        <v>3</v>
      </c>
      <c r="Q11" s="29" t="s">
        <v>9</v>
      </c>
      <c r="R11" s="30"/>
      <c r="S11" s="33">
        <f t="shared" si="0"/>
        <v>1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Böhmer/Müller</v>
      </c>
      <c r="C12" s="37" t="s">
        <v>5</v>
      </c>
      <c r="D12" s="38" t="str">
        <f>IF(ISBLANK(B5),"",B5)</f>
        <v>Mazurek/Wojna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0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M9:N9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zoomScalePageLayoutView="0" workbookViewId="0" topLeftCell="A1">
      <selection activeCell="S6" sqref="S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Platzierung 1-"&amp;info!B4&amp;" Grp 1"</f>
        <v>E-Klasse  Platzierung 1-8 Grp 1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3" t="s">
        <v>21</v>
      </c>
    </row>
    <row r="2" spans="1:24" ht="33" customHeight="1" thickBot="1">
      <c r="A2" s="1">
        <v>1</v>
      </c>
      <c r="B2" s="52" t="str">
        <f>IF(ISERROR($X2),$U2,VLOOKUP($X2,Grp1!$A$2:$D$5,COLUMN(),0))</f>
        <v>Koslitz/Poppe</v>
      </c>
      <c r="C2" s="3"/>
      <c r="D2" s="52" t="str">
        <f>IF(ISERROR($X2),"",VLOOKUP($X2,Grp1!$A$2:$D$5,COLUMN(),0))</f>
        <v>SC Rhauderfehn</v>
      </c>
      <c r="E2" s="59"/>
      <c r="F2" s="59"/>
      <c r="G2" s="5">
        <f>T11</f>
        <v>0</v>
      </c>
      <c r="H2" s="6">
        <f>S11</f>
        <v>2</v>
      </c>
      <c r="I2" s="7">
        <f>S9</f>
        <v>2</v>
      </c>
      <c r="J2" s="8">
        <f>T9</f>
        <v>1</v>
      </c>
      <c r="K2" s="7">
        <f>S7</f>
        <v>2</v>
      </c>
      <c r="L2" s="8">
        <f>T7</f>
        <v>1</v>
      </c>
      <c r="M2" s="9">
        <f>IF(ISBLANK(B2),"",SUM(G7,K7,O7,G9,K9,O9,H11,L11,P11))</f>
        <v>16</v>
      </c>
      <c r="N2" s="10">
        <f>IF(ISBLANK(B2),"",SUM(H7,L7,P7,H9,L9,P9,G11,K11,O11))</f>
        <v>17</v>
      </c>
      <c r="O2" s="9">
        <f>IF(ISBLANK(B2),"",SUM(G2,I2,K2))</f>
        <v>4</v>
      </c>
      <c r="P2" s="10">
        <f>IF(ISBLANK(B2),"",SUM(H2,J2,L2))</f>
        <v>4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60">
        <v>2</v>
      </c>
      <c r="T2" s="60"/>
      <c r="U2" s="50" t="str">
        <f>V2&amp;". Grp "&amp;W2</f>
        <v>2. Grp 1</v>
      </c>
      <c r="V2" s="51">
        <v>2</v>
      </c>
      <c r="W2" s="51">
        <v>1</v>
      </c>
      <c r="X2" s="51">
        <f>MATCH(V2,Grp1!$S$2:$S$5,0)</f>
        <v>2</v>
      </c>
    </row>
    <row r="3" spans="1:24" ht="33" customHeight="1" thickBot="1">
      <c r="A3" s="11">
        <v>2</v>
      </c>
      <c r="B3" s="2" t="str">
        <f>IF(ISERROR($X3),$U3,VLOOKUP($X3,Grp2!$A$2:$D$5,COLUMN(),0))</f>
        <v>Voß/Bischoff</v>
      </c>
      <c r="C3" s="12"/>
      <c r="D3" s="13" t="str">
        <f>IF(ISERROR($X3),"",VLOOKUP($X3,Grp2!$A$2:$D$5,COLUMN(),0))</f>
        <v>DJK Franz Sales Haus Essen</v>
      </c>
      <c r="E3" s="9">
        <f>S11</f>
        <v>2</v>
      </c>
      <c r="F3" s="10">
        <f>T11</f>
        <v>0</v>
      </c>
      <c r="G3" s="59"/>
      <c r="H3" s="59"/>
      <c r="I3" s="14">
        <f>S8</f>
        <v>2</v>
      </c>
      <c r="J3" s="15">
        <f>T8</f>
        <v>0</v>
      </c>
      <c r="K3" s="16">
        <f>T10</f>
        <v>2</v>
      </c>
      <c r="L3" s="17">
        <f>S10</f>
        <v>0</v>
      </c>
      <c r="M3" s="18">
        <f>IF(ISBLANK(B3),"",SUM(G8,K8,O8,H10,L10,P10,G11,K11,O11))</f>
        <v>18</v>
      </c>
      <c r="N3" s="19">
        <f>IF(ISBLANK(B3),"",SUM(H8,L8,P8,G10,K10,O10,H11,L11,P11))</f>
        <v>6</v>
      </c>
      <c r="O3" s="18">
        <f>IF(ISBLANK(B3),"",SUM(E3,I3,K3))</f>
        <v>6</v>
      </c>
      <c r="P3" s="19">
        <f>IF(ISBLANK(B3),"",SUM(F3,J3,L3))</f>
        <v>0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61">
        <v>1</v>
      </c>
      <c r="T3" s="61"/>
      <c r="U3" s="50" t="str">
        <f>V3&amp;". Grp "&amp;W3</f>
        <v>1. Grp 2</v>
      </c>
      <c r="V3" s="51">
        <v>1</v>
      </c>
      <c r="W3" s="51">
        <v>2</v>
      </c>
      <c r="X3" s="51">
        <f>MATCH(V3,Grp2!$S$2:$S$5,0)</f>
        <v>1</v>
      </c>
    </row>
    <row r="4" spans="1:24" ht="33" customHeight="1" thickBot="1">
      <c r="A4" s="11">
        <v>3</v>
      </c>
      <c r="B4" s="2" t="str">
        <f>IF(ISERROR($X4),$U4,VLOOKUP($X4,Grp4!$A$2:$D$5,COLUMN(),0))</f>
        <v>Böschen/Luszick</v>
      </c>
      <c r="C4" s="12"/>
      <c r="D4" s="13" t="str">
        <f>IF(ISERROR($X4),"",VLOOKUP($X4,Grp4!$A$2:$D$5,COLUMN(),0))</f>
        <v>Schneeren/Neustadt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59"/>
      <c r="J4" s="59"/>
      <c r="K4" s="14">
        <f>S12</f>
        <v>1</v>
      </c>
      <c r="L4" s="15">
        <f>T12</f>
        <v>2</v>
      </c>
      <c r="M4" s="18">
        <f>IF(ISBLANK(B4),"",SUM(H8,L8,P8,H9,L9,P9,G12,K12,O12))</f>
        <v>10</v>
      </c>
      <c r="N4" s="19">
        <f>IF(ISBLANK(B4),"",SUM(G8,K8,O8,G9,K9,O9,H12,L12,P12))</f>
        <v>21</v>
      </c>
      <c r="O4" s="18">
        <f>IF(ISBLANK(B4),"",SUM(G4,E4,K4))</f>
        <v>2</v>
      </c>
      <c r="P4" s="19">
        <f>IF(ISBLANK(B4),"",SUM(H4,F4,L4))</f>
        <v>6</v>
      </c>
      <c r="Q4" s="18">
        <f>IF(ISBLANK(B4),"",IF(G4=2,1,0)+IF(E4=2,1,0)+IF(K4=2,1,0))</f>
        <v>0</v>
      </c>
      <c r="R4" s="19">
        <f>IF(ISBLANK(B4),"",IF(H4=2,1,0)+IF(F4=2,1,0)+IF(L4=2,1,0))</f>
        <v>3</v>
      </c>
      <c r="S4" s="61">
        <v>4</v>
      </c>
      <c r="T4" s="61"/>
      <c r="U4" s="50" t="str">
        <f>V4&amp;". Grp "&amp;W4</f>
        <v>2. Grp 4</v>
      </c>
      <c r="V4" s="51">
        <v>2</v>
      </c>
      <c r="W4" s="51">
        <v>4</v>
      </c>
      <c r="X4" s="51">
        <f>MATCH(V4,Grp4!$S$2:$S$5,0)</f>
        <v>2</v>
      </c>
    </row>
    <row r="5" spans="1:24" ht="33" customHeight="1">
      <c r="A5" s="11">
        <v>4</v>
      </c>
      <c r="B5" s="2" t="str">
        <f>IF(ISERROR($X5),$U5,VLOOKUP($X5,Grp5!$A$2:$D$5,COLUMN(),0))</f>
        <v>Böhmer/Müller</v>
      </c>
      <c r="C5" s="12"/>
      <c r="D5" s="23" t="str">
        <f>IF(ISERROR($X5),"",VLOOKUP($X5,Grp5!$A$2:$D$5,COLUMN(),0))</f>
        <v>TV Elverdissen</v>
      </c>
      <c r="E5" s="18">
        <f>T7</f>
        <v>1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2</v>
      </c>
      <c r="J5" s="22">
        <f>S12</f>
        <v>1</v>
      </c>
      <c r="K5" s="59"/>
      <c r="L5" s="59"/>
      <c r="M5" s="18">
        <f>IF(ISBLANK(B5),"",SUM(H7,L7,P7,G10,K10,O10,H12,L12,P12))</f>
        <v>18</v>
      </c>
      <c r="N5" s="19">
        <f>IF(ISBLANK(B5),"",SUM(G7,K7,O7,H10,L10,P10,G12,K12,O12))</f>
        <v>18</v>
      </c>
      <c r="O5" s="18">
        <f>IF(ISBLANK(B5),"",SUM(E5,I5,G5))</f>
        <v>3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61">
        <v>3</v>
      </c>
      <c r="T5" s="61"/>
      <c r="U5" s="50" t="str">
        <f>V5&amp;". Grp "&amp;W5</f>
        <v>1. Grp 5</v>
      </c>
      <c r="V5" s="51">
        <v>1</v>
      </c>
      <c r="W5" s="51">
        <v>5</v>
      </c>
      <c r="X5" s="51">
        <f>MATCH(V5,Grp5!$S$2:$S$5,0)</f>
        <v>3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Koslitz/Poppe</v>
      </c>
      <c r="C7" s="29" t="s">
        <v>5</v>
      </c>
      <c r="D7" s="30" t="str">
        <f>IF(ISBLANK(B5),"",B5)</f>
        <v>Böhmer/Müller</v>
      </c>
      <c r="E7" s="62" t="s">
        <v>6</v>
      </c>
      <c r="F7" s="62"/>
      <c r="G7" s="31">
        <v>3</v>
      </c>
      <c r="H7" s="32">
        <v>2</v>
      </c>
      <c r="I7" s="62" t="s">
        <v>7</v>
      </c>
      <c r="J7" s="62"/>
      <c r="K7" s="31">
        <v>2</v>
      </c>
      <c r="L7" s="30">
        <v>3</v>
      </c>
      <c r="M7" s="62" t="s">
        <v>8</v>
      </c>
      <c r="N7" s="62"/>
      <c r="O7" s="31">
        <v>3</v>
      </c>
      <c r="P7" s="32">
        <v>2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1</v>
      </c>
    </row>
    <row r="8" spans="1:20" ht="13.5" thickBot="1">
      <c r="A8" s="35" t="s">
        <v>10</v>
      </c>
      <c r="B8" s="36" t="str">
        <f>IF(ISBLANK(B3),"",B3)</f>
        <v>Voß/Bischoff</v>
      </c>
      <c r="C8" s="37" t="s">
        <v>5</v>
      </c>
      <c r="D8" s="38" t="str">
        <f>IF(ISBLANK(B4),"",B4)</f>
        <v>Böschen/Luszick</v>
      </c>
      <c r="E8" s="63" t="s">
        <v>6</v>
      </c>
      <c r="F8" s="63"/>
      <c r="G8" s="39">
        <v>3</v>
      </c>
      <c r="H8" s="40">
        <v>1</v>
      </c>
      <c r="I8" s="63" t="s">
        <v>7</v>
      </c>
      <c r="J8" s="63"/>
      <c r="K8" s="39">
        <v>3</v>
      </c>
      <c r="L8" s="38">
        <v>1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Koslitz/Poppe</v>
      </c>
      <c r="C9" s="45" t="s">
        <v>5</v>
      </c>
      <c r="D9" s="30" t="str">
        <f>IF(ISBLANK(B4),"",B4)</f>
        <v>Böschen/Luszick</v>
      </c>
      <c r="E9" s="62" t="s">
        <v>6</v>
      </c>
      <c r="F9" s="62"/>
      <c r="G9" s="31">
        <v>1</v>
      </c>
      <c r="H9" s="32">
        <v>3</v>
      </c>
      <c r="I9" s="62" t="s">
        <v>7</v>
      </c>
      <c r="J9" s="62"/>
      <c r="K9" s="31">
        <v>3</v>
      </c>
      <c r="L9" s="30">
        <v>1</v>
      </c>
      <c r="M9" s="62" t="s">
        <v>8</v>
      </c>
      <c r="N9" s="62"/>
      <c r="O9" s="31">
        <v>3</v>
      </c>
      <c r="P9" s="32">
        <v>0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 t="str">
        <f>IF(ISBLANK(B5),"",B5)</f>
        <v>Böhmer/Müller</v>
      </c>
      <c r="C10" s="37" t="s">
        <v>5</v>
      </c>
      <c r="D10" s="38" t="str">
        <f>IF(ISBLANK(B3),"",B3)</f>
        <v>Voß/Bischoff</v>
      </c>
      <c r="E10" s="63" t="s">
        <v>6</v>
      </c>
      <c r="F10" s="63"/>
      <c r="G10" s="39">
        <v>1</v>
      </c>
      <c r="H10" s="40">
        <v>3</v>
      </c>
      <c r="I10" s="63" t="s">
        <v>7</v>
      </c>
      <c r="J10" s="63"/>
      <c r="K10" s="39">
        <v>2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Voß/Bischoff</v>
      </c>
      <c r="C11" s="45" t="s">
        <v>5</v>
      </c>
      <c r="D11" s="30" t="str">
        <f>IF(ISBLANK(B2),"",B2)</f>
        <v>Koslitz/Poppe</v>
      </c>
      <c r="E11" s="62" t="s">
        <v>6</v>
      </c>
      <c r="F11" s="62"/>
      <c r="G11" s="31">
        <v>3</v>
      </c>
      <c r="H11" s="32">
        <v>0</v>
      </c>
      <c r="I11" s="62" t="s">
        <v>7</v>
      </c>
      <c r="J11" s="62"/>
      <c r="K11" s="31">
        <v>3</v>
      </c>
      <c r="L11" s="30">
        <v>1</v>
      </c>
      <c r="M11" s="62" t="s">
        <v>8</v>
      </c>
      <c r="N11" s="62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Böschen/Luszick</v>
      </c>
      <c r="C12" s="37" t="s">
        <v>5</v>
      </c>
      <c r="D12" s="38" t="str">
        <f>IF(ISBLANK(B5),"",B5)</f>
        <v>Böhmer/Müller</v>
      </c>
      <c r="E12" s="63" t="s">
        <v>6</v>
      </c>
      <c r="F12" s="63"/>
      <c r="G12" s="39">
        <v>3</v>
      </c>
      <c r="H12" s="40">
        <v>2</v>
      </c>
      <c r="I12" s="63" t="s">
        <v>7</v>
      </c>
      <c r="J12" s="63"/>
      <c r="K12" s="39">
        <v>0</v>
      </c>
      <c r="L12" s="38">
        <v>3</v>
      </c>
      <c r="M12" s="63" t="s">
        <v>8</v>
      </c>
      <c r="N12" s="63"/>
      <c r="O12" s="39">
        <v>1</v>
      </c>
      <c r="P12" s="40">
        <v>3</v>
      </c>
      <c r="Q12" s="41" t="s">
        <v>9</v>
      </c>
      <c r="R12" s="38"/>
      <c r="S12" s="42">
        <f t="shared" si="0"/>
        <v>1</v>
      </c>
      <c r="T12" s="43">
        <f t="shared" si="1"/>
        <v>2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M8:N8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9:F9"/>
    <mergeCell ref="I9:J9"/>
    <mergeCell ref="M9:N9"/>
    <mergeCell ref="E7:F7"/>
    <mergeCell ref="I7:J7"/>
    <mergeCell ref="M7:N7"/>
    <mergeCell ref="E8:F8"/>
    <mergeCell ref="I8:J8"/>
    <mergeCell ref="K5:L5"/>
    <mergeCell ref="S5:T5"/>
    <mergeCell ref="G3:H3"/>
    <mergeCell ref="I4:J4"/>
    <mergeCell ref="S3:T3"/>
    <mergeCell ref="S4:T4"/>
    <mergeCell ref="S1:T1"/>
    <mergeCell ref="E2:F2"/>
    <mergeCell ref="K1:L1"/>
    <mergeCell ref="M1:N1"/>
    <mergeCell ref="O1:P1"/>
    <mergeCell ref="Q1:R1"/>
    <mergeCell ref="S2:T2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workbookViewId="0" topLeftCell="A1">
      <selection activeCell="R4" sqref="R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Platzierung 1-"&amp;info!B4&amp;" Grp 2"</f>
        <v>E-Klasse  Platzierung 1-8 Grp 2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IF(ISERROR($X2),$U2,VLOOKUP($X2,Grp1!$A$2:$D$5,COLUMN(),0))</f>
        <v>Bock/Kaminski</v>
      </c>
      <c r="C2" s="3"/>
      <c r="D2" s="52" t="str">
        <f>IF(ISERROR($X2),"",VLOOKUP($X2,Grp1!$A$2:$D$5,COLUMN(),0))</f>
        <v>DJK Franz Sales Haus Essen</v>
      </c>
      <c r="E2" s="59"/>
      <c r="F2" s="59"/>
      <c r="G2" s="5">
        <f>T11</f>
        <v>0</v>
      </c>
      <c r="H2" s="6">
        <f>S11</f>
        <v>2</v>
      </c>
      <c r="I2" s="7">
        <f>S9</f>
        <v>1</v>
      </c>
      <c r="J2" s="8">
        <f>T9</f>
        <v>2</v>
      </c>
      <c r="K2" s="7">
        <f>S7</f>
        <v>2</v>
      </c>
      <c r="L2" s="8">
        <f>T7</f>
        <v>0</v>
      </c>
      <c r="M2" s="9">
        <f>IF(ISBLANK(B2),"",SUM(G7,K7,O7,G9,K9,O9,H11,L11,P11))</f>
        <v>11</v>
      </c>
      <c r="N2" s="10">
        <f>IF(ISBLANK(B2),"",SUM(H7,L7,P7,H9,L9,P9,G11,K11,O11))</f>
        <v>14</v>
      </c>
      <c r="O2" s="9">
        <f>IF(ISBLANK(B2),"",SUM(G2,I2,K2))</f>
        <v>3</v>
      </c>
      <c r="P2" s="10">
        <f>IF(ISBLANK(B2),"",SUM(H2,J2,L2))</f>
        <v>4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60">
        <v>3</v>
      </c>
      <c r="T2" s="60"/>
      <c r="U2" s="50" t="str">
        <f>V2&amp;". Grp "&amp;W2</f>
        <v>1. Grp 1</v>
      </c>
      <c r="V2" s="51">
        <v>1</v>
      </c>
      <c r="W2" s="51">
        <v>1</v>
      </c>
      <c r="X2" s="51">
        <f>MATCH(V2,Grp1!$S$2:$S$5,0)</f>
        <v>1</v>
      </c>
    </row>
    <row r="3" spans="1:24" ht="33" customHeight="1" thickBot="1">
      <c r="A3" s="11">
        <v>2</v>
      </c>
      <c r="B3" s="2" t="str">
        <f>IF(ISERROR($X3),$U3,VLOOKUP($X3,Grp2!$A$2:$D$5,COLUMN(),0))</f>
        <v>Manca/Schwark</v>
      </c>
      <c r="C3" s="12"/>
      <c r="D3" s="13" t="str">
        <f>IF(ISERROR($X3),"",VLOOKUP($X3,Grp2!$A$2:$D$5,COLUMN(),0))</f>
        <v>TV Elverdissen</v>
      </c>
      <c r="E3" s="9">
        <f>S11</f>
        <v>2</v>
      </c>
      <c r="F3" s="10">
        <f>T11</f>
        <v>0</v>
      </c>
      <c r="G3" s="59"/>
      <c r="H3" s="59"/>
      <c r="I3" s="14">
        <f>S8</f>
        <v>0</v>
      </c>
      <c r="J3" s="15">
        <f>T8</f>
        <v>2</v>
      </c>
      <c r="K3" s="16">
        <f>T10</f>
        <v>2</v>
      </c>
      <c r="L3" s="17">
        <f>S10</f>
        <v>0</v>
      </c>
      <c r="M3" s="18">
        <f>IF(ISBLANK(B3),"",SUM(G8,K8,O8,H10,L10,P10,G11,K11,O11))</f>
        <v>14</v>
      </c>
      <c r="N3" s="19">
        <f>IF(ISBLANK(B3),"",SUM(H8,L8,P8,G10,K10,O10,H11,L11,P11))</f>
        <v>6</v>
      </c>
      <c r="O3" s="18">
        <f>IF(ISBLANK(B3),"",SUM(E3,I3,K3))</f>
        <v>4</v>
      </c>
      <c r="P3" s="19">
        <f>IF(ISBLANK(B3),"",SUM(F3,J3,L3))</f>
        <v>2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61">
        <v>2</v>
      </c>
      <c r="T3" s="61"/>
      <c r="U3" s="50" t="str">
        <f>V3&amp;". Grp "&amp;W3</f>
        <v>2. Grp 2</v>
      </c>
      <c r="V3" s="51">
        <v>2</v>
      </c>
      <c r="W3" s="51">
        <v>2</v>
      </c>
      <c r="X3" s="51">
        <f>MATCH(V3,Grp2!$S$2:$S$5,0)</f>
        <v>2</v>
      </c>
    </row>
    <row r="4" spans="1:24" ht="33" customHeight="1" thickBot="1">
      <c r="A4" s="11">
        <v>3</v>
      </c>
      <c r="B4" s="2" t="str">
        <f>IF(ISERROR($X4),$U4,VLOOKUP($X4,Grp4!$A$2:$D$5,COLUMN(),0))</f>
        <v>Glogau/Friesenborg</v>
      </c>
      <c r="C4" s="12"/>
      <c r="D4" s="13" t="str">
        <f>IF(ISERROR($X4),"",VLOOKUP($X4,Grp4!$A$2:$D$5,COLUMN(),0))</f>
        <v>TuR Etr. Sengwarden</v>
      </c>
      <c r="E4" s="18">
        <f>T9</f>
        <v>2</v>
      </c>
      <c r="F4" s="20">
        <f>S9</f>
        <v>1</v>
      </c>
      <c r="G4" s="21">
        <f>T8</f>
        <v>2</v>
      </c>
      <c r="H4" s="22">
        <f>S8</f>
        <v>0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18</v>
      </c>
      <c r="N4" s="19">
        <f>IF(ISBLANK(B4),"",SUM(G8,K8,O8,G9,K9,O9,H12,L12,P12))</f>
        <v>9</v>
      </c>
      <c r="O4" s="18">
        <f>IF(ISBLANK(B4),"",SUM(G4,E4,K4))</f>
        <v>6</v>
      </c>
      <c r="P4" s="19">
        <f>IF(ISBLANK(B4),"",SUM(H4,F4,L4))</f>
        <v>1</v>
      </c>
      <c r="Q4" s="18">
        <f>IF(ISBLANK(B4),"",IF(G4=2,1,0)+IF(E4=2,1,0)+IF(K4=2,1,0))</f>
        <v>3</v>
      </c>
      <c r="R4" s="19">
        <f>IF(ISBLANK(B4),"",IF(H4=2,1,0)+IF(F4=2,1,0)+IF(L4=2,1,0))</f>
        <v>0</v>
      </c>
      <c r="S4" s="61">
        <v>1</v>
      </c>
      <c r="T4" s="61"/>
      <c r="U4" s="50" t="str">
        <f>V4&amp;". Grp "&amp;W4</f>
        <v>1. Grp 4</v>
      </c>
      <c r="V4" s="51">
        <v>1</v>
      </c>
      <c r="W4" s="51">
        <v>4</v>
      </c>
      <c r="X4" s="51">
        <f>MATCH(V4,Grp4!$S$2:$S$5,0)</f>
        <v>1</v>
      </c>
    </row>
    <row r="5" spans="1:24" ht="33" customHeight="1">
      <c r="A5" s="11">
        <v>4</v>
      </c>
      <c r="B5" s="2" t="str">
        <f>IF(ISERROR($X5),$U5,VLOOKUP($X5,Grp5!$A$2:$D$5,COLUMN(),0))</f>
        <v>Furch, Manfred/Fiebing</v>
      </c>
      <c r="C5" s="12"/>
      <c r="D5" s="23" t="str">
        <f>IF(ISERROR($X5),"",VLOOKUP($X5,Grp5!$A$2:$D$5,COLUMN(),0))</f>
        <v>SV Trauen-Oerrel</v>
      </c>
      <c r="E5" s="18">
        <f>T7</f>
        <v>0</v>
      </c>
      <c r="F5" s="20">
        <f>S7</f>
        <v>2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4</v>
      </c>
      <c r="N5" s="19">
        <f>IF(ISBLANK(B5),"",SUM(G7,K7,O7,H10,L10,P10,G12,K12,O12))</f>
        <v>18</v>
      </c>
      <c r="O5" s="18">
        <f>IF(ISBLANK(B5),"",SUM(E5,I5,G5))</f>
        <v>0</v>
      </c>
      <c r="P5" s="19">
        <f>IF(ISBLANK(B5),"",SUM(F5,J5,H5))</f>
        <v>6</v>
      </c>
      <c r="Q5" s="18">
        <f>IF(ISBLANK(B5),"",IF(E5=2,1,0)+IF(I5=2,1,0)+IF(G5=2,1,0))</f>
        <v>0</v>
      </c>
      <c r="R5" s="19">
        <f>IF(ISBLANK(B5),"",IF(F5=2,1,0)+IF(J5=2,1,0)+IF(H5=2,1,0))</f>
        <v>3</v>
      </c>
      <c r="S5" s="61">
        <v>4</v>
      </c>
      <c r="T5" s="61"/>
      <c r="U5" s="50" t="str">
        <f>V5&amp;". Grp "&amp;W5</f>
        <v>2. Grp 5</v>
      </c>
      <c r="V5" s="51">
        <v>2</v>
      </c>
      <c r="W5" s="51">
        <v>5</v>
      </c>
      <c r="X5" s="51">
        <f>MATCH(V5,Grp5!$S$2:$S$5,0)</f>
        <v>1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Bock/Kaminski</v>
      </c>
      <c r="C7" s="29" t="s">
        <v>5</v>
      </c>
      <c r="D7" s="30" t="str">
        <f>IF(ISBLANK(B5),"",B5)</f>
        <v>Furch, Manfred/Fiebing</v>
      </c>
      <c r="E7" s="62" t="s">
        <v>6</v>
      </c>
      <c r="F7" s="62"/>
      <c r="G7" s="31">
        <v>3</v>
      </c>
      <c r="H7" s="32">
        <v>0</v>
      </c>
      <c r="I7" s="62" t="s">
        <v>7</v>
      </c>
      <c r="J7" s="62"/>
      <c r="K7" s="31">
        <v>3</v>
      </c>
      <c r="L7" s="30">
        <v>2</v>
      </c>
      <c r="M7" s="62" t="s">
        <v>8</v>
      </c>
      <c r="N7" s="62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Manca/Schwark</v>
      </c>
      <c r="C8" s="37" t="s">
        <v>5</v>
      </c>
      <c r="D8" s="38" t="str">
        <f>IF(ISBLANK(B4),"",B4)</f>
        <v>Glogau/Friesenborg</v>
      </c>
      <c r="E8" s="63" t="s">
        <v>6</v>
      </c>
      <c r="F8" s="63"/>
      <c r="G8" s="39">
        <v>2</v>
      </c>
      <c r="H8" s="40">
        <v>3</v>
      </c>
      <c r="I8" s="63" t="s">
        <v>7</v>
      </c>
      <c r="J8" s="63"/>
      <c r="K8" s="39">
        <v>0</v>
      </c>
      <c r="L8" s="38">
        <v>3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0</v>
      </c>
      <c r="T8" s="43">
        <f t="shared" si="1"/>
        <v>2</v>
      </c>
    </row>
    <row r="9" spans="1:20" ht="12.75">
      <c r="A9" s="44" t="s">
        <v>11</v>
      </c>
      <c r="B9" s="29" t="str">
        <f>IF(ISBLANK(B2),"",B2)</f>
        <v>Bock/Kaminski</v>
      </c>
      <c r="C9" s="45" t="s">
        <v>5</v>
      </c>
      <c r="D9" s="30" t="str">
        <f>IF(ISBLANK(B4),"",B4)</f>
        <v>Glogau/Friesenborg</v>
      </c>
      <c r="E9" s="62" t="s">
        <v>6</v>
      </c>
      <c r="F9" s="62"/>
      <c r="G9" s="31">
        <v>1</v>
      </c>
      <c r="H9" s="32">
        <v>3</v>
      </c>
      <c r="I9" s="62" t="s">
        <v>7</v>
      </c>
      <c r="J9" s="62"/>
      <c r="K9" s="31">
        <v>3</v>
      </c>
      <c r="L9" s="30">
        <v>0</v>
      </c>
      <c r="M9" s="62" t="s">
        <v>8</v>
      </c>
      <c r="N9" s="62"/>
      <c r="O9" s="31">
        <v>1</v>
      </c>
      <c r="P9" s="32">
        <v>3</v>
      </c>
      <c r="Q9" s="29" t="s">
        <v>9</v>
      </c>
      <c r="R9" s="30"/>
      <c r="S9" s="33">
        <f t="shared" si="0"/>
        <v>1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Furch, Manfred/Fiebing</v>
      </c>
      <c r="C10" s="37" t="s">
        <v>5</v>
      </c>
      <c r="D10" s="38" t="str">
        <f>IF(ISBLANK(B3),"",B3)</f>
        <v>Manca/Schwark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0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Manca/Schwark</v>
      </c>
      <c r="C11" s="45" t="s">
        <v>5</v>
      </c>
      <c r="D11" s="30" t="str">
        <f>IF(ISBLANK(B2),"",B2)</f>
        <v>Bock/Kaminski</v>
      </c>
      <c r="E11" s="62" t="s">
        <v>6</v>
      </c>
      <c r="F11" s="62"/>
      <c r="G11" s="31">
        <v>3</v>
      </c>
      <c r="H11" s="32">
        <v>0</v>
      </c>
      <c r="I11" s="62" t="s">
        <v>7</v>
      </c>
      <c r="J11" s="62"/>
      <c r="K11" s="31">
        <v>3</v>
      </c>
      <c r="L11" s="30">
        <v>0</v>
      </c>
      <c r="M11" s="62" t="s">
        <v>8</v>
      </c>
      <c r="N11" s="62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Glogau/Friesenborg</v>
      </c>
      <c r="C12" s="37" t="s">
        <v>5</v>
      </c>
      <c r="D12" s="38" t="str">
        <f>IF(ISBLANK(B5),"",B5)</f>
        <v>Furch, Manfred/Fiebing</v>
      </c>
      <c r="E12" s="63" t="s">
        <v>6</v>
      </c>
      <c r="F12" s="63"/>
      <c r="G12" s="39">
        <v>3</v>
      </c>
      <c r="H12" s="40">
        <v>1</v>
      </c>
      <c r="I12" s="63" t="s">
        <v>7</v>
      </c>
      <c r="J12" s="63"/>
      <c r="K12" s="39">
        <v>3</v>
      </c>
      <c r="L12" s="38">
        <v>1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K1:L1"/>
    <mergeCell ref="M1:N1"/>
    <mergeCell ref="O1:P1"/>
    <mergeCell ref="Q1:R1"/>
    <mergeCell ref="S2:T2"/>
    <mergeCell ref="K5:L5"/>
    <mergeCell ref="S5:T5"/>
    <mergeCell ref="G3:H3"/>
    <mergeCell ref="I4:J4"/>
    <mergeCell ref="S3:T3"/>
    <mergeCell ref="S4:T4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Platzierung "&amp;(info!B4+1)&amp;"-"&amp;info!B3&amp;" Grp 1"</f>
        <v>E-Klasse  Platzierung 9-16 Grp 1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IF(ISERROR($X2),$U2,VLOOKUP($X2,Grp1!$A$2:$D$5,COLUMN(),0))</f>
        <v>Hillmer/Leppich</v>
      </c>
      <c r="C2" s="3"/>
      <c r="D2" s="52" t="str">
        <f>IF(ISERROR($X2),"",VLOOKUP($X2,Grp1!$A$2:$D$5,COLUMN(),0))</f>
        <v>STV Wilhelmshaven</v>
      </c>
      <c r="E2" s="59"/>
      <c r="F2" s="59"/>
      <c r="G2" s="5">
        <f>T11</f>
        <v>0</v>
      </c>
      <c r="H2" s="6">
        <f>S11</f>
        <v>2</v>
      </c>
      <c r="I2" s="7">
        <f>S9</f>
        <v>1</v>
      </c>
      <c r="J2" s="8">
        <f>T9</f>
        <v>2</v>
      </c>
      <c r="K2" s="7">
        <f>S7</f>
        <v>1</v>
      </c>
      <c r="L2" s="8">
        <f>T7</f>
        <v>2</v>
      </c>
      <c r="M2" s="9">
        <f>IF(ISBLANK(B2),"",SUM(G7,K7,O7,G9,K9,O9,H11,L11,P11))</f>
        <v>9</v>
      </c>
      <c r="N2" s="10">
        <f>IF(ISBLANK(B2),"",SUM(H7,L7,P7,H9,L9,P9,G11,K11,O11))</f>
        <v>21</v>
      </c>
      <c r="O2" s="9">
        <f>IF(ISBLANK(B2),"",SUM(G2,I2,K2))</f>
        <v>2</v>
      </c>
      <c r="P2" s="10">
        <f>IF(ISBLANK(B2),"",SUM(H2,J2,L2))</f>
        <v>6</v>
      </c>
      <c r="Q2" s="9">
        <f>IF(ISBLANK(B2),"",IF(G2=2,1,0)+IF(I2=2,1,0)+IF(K2=2,1,0))</f>
        <v>0</v>
      </c>
      <c r="R2" s="10">
        <f>IF(ISBLANK(B2),"",IF(H2=2,1,0)+IF(J2=2,1,0)+IF(L2=2,1,0))</f>
        <v>3</v>
      </c>
      <c r="S2" s="60">
        <v>4</v>
      </c>
      <c r="T2" s="60"/>
      <c r="U2" s="50" t="str">
        <f>V2&amp;". Grp "&amp;W2</f>
        <v>4. Grp 1</v>
      </c>
      <c r="V2" s="51">
        <v>4</v>
      </c>
      <c r="W2" s="51">
        <v>1</v>
      </c>
      <c r="X2" s="51">
        <f>MATCH(V2,Grp1!$S$2:$S$5,0)</f>
        <v>4</v>
      </c>
    </row>
    <row r="3" spans="1:24" ht="33" customHeight="1" thickBot="1">
      <c r="A3" s="11">
        <v>2</v>
      </c>
      <c r="B3" s="2" t="str">
        <f>IF(ISERROR($X3),$U3,VLOOKUP($X3,Grp2!$A$2:$D$5,COLUMN(),0))</f>
        <v>Dietze/Hildebrandt</v>
      </c>
      <c r="C3" s="12"/>
      <c r="D3" s="13" t="str">
        <f>IF(ISERROR($X3),"",VLOOKUP($X3,Grp2!$A$2:$D$5,COLUMN(),0))</f>
        <v>Fliegenberg/Göttingen</v>
      </c>
      <c r="E3" s="9">
        <f>S11</f>
        <v>2</v>
      </c>
      <c r="F3" s="10">
        <f>T11</f>
        <v>0</v>
      </c>
      <c r="G3" s="59"/>
      <c r="H3" s="59"/>
      <c r="I3" s="14">
        <f>S8</f>
        <v>2</v>
      </c>
      <c r="J3" s="15">
        <f>T8</f>
        <v>1</v>
      </c>
      <c r="K3" s="16">
        <f>T10</f>
        <v>2</v>
      </c>
      <c r="L3" s="17">
        <f>S10</f>
        <v>0</v>
      </c>
      <c r="M3" s="18">
        <f>IF(ISBLANK(B3),"",SUM(G8,K8,O8,H10,L10,P10,G11,K11,O11))</f>
        <v>20</v>
      </c>
      <c r="N3" s="19">
        <f>IF(ISBLANK(B3),"",SUM(H8,L8,P8,G10,K10,O10,H11,L11,P11))</f>
        <v>10</v>
      </c>
      <c r="O3" s="18">
        <f>IF(ISBLANK(B3),"",SUM(E3,I3,K3))</f>
        <v>6</v>
      </c>
      <c r="P3" s="19">
        <f>IF(ISBLANK(B3),"",SUM(F3,J3,L3))</f>
        <v>1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61">
        <v>1</v>
      </c>
      <c r="T3" s="61"/>
      <c r="U3" s="50" t="str">
        <f>V3&amp;". Grp "&amp;W3</f>
        <v>3. Grp 2</v>
      </c>
      <c r="V3" s="51">
        <v>3</v>
      </c>
      <c r="W3" s="51">
        <v>2</v>
      </c>
      <c r="X3" s="51">
        <f>MATCH(V3,Grp2!$S$2:$S$5,0)</f>
        <v>3</v>
      </c>
    </row>
    <row r="4" spans="1:24" ht="33" customHeight="1" thickBot="1">
      <c r="A4" s="11">
        <v>3</v>
      </c>
      <c r="B4" s="2" t="str">
        <f>IF(ISERROR($X4),$U4,VLOOKUP($X4,Grp4!$A$2:$D$5,COLUMN(),0))</f>
        <v>Leseberg/Köther</v>
      </c>
      <c r="C4" s="12"/>
      <c r="D4" s="13" t="str">
        <f>IF(ISERROR($X4),"",VLOOKUP($X4,Grp4!$A$2:$D$5,COLUMN(),0))</f>
        <v>SVV Rethem</v>
      </c>
      <c r="E4" s="18">
        <f>T9</f>
        <v>2</v>
      </c>
      <c r="F4" s="20">
        <f>S9</f>
        <v>1</v>
      </c>
      <c r="G4" s="21">
        <f>T8</f>
        <v>1</v>
      </c>
      <c r="H4" s="22">
        <f>S8</f>
        <v>2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19</v>
      </c>
      <c r="N4" s="19">
        <f>IF(ISBLANK(B4),"",SUM(G8,K8,O8,G9,K9,O9,H12,L12,P12))</f>
        <v>14</v>
      </c>
      <c r="O4" s="18">
        <f>IF(ISBLANK(B4),"",SUM(G4,E4,K4))</f>
        <v>5</v>
      </c>
      <c r="P4" s="19">
        <f>IF(ISBLANK(B4),"",SUM(H4,F4,L4))</f>
        <v>3</v>
      </c>
      <c r="Q4" s="18">
        <f>IF(ISBLANK(B4),"",IF(G4=2,1,0)+IF(E4=2,1,0)+IF(K4=2,1,0))</f>
        <v>2</v>
      </c>
      <c r="R4" s="19">
        <f>IF(ISBLANK(B4),"",IF(H4=2,1,0)+IF(F4=2,1,0)+IF(L4=2,1,0))</f>
        <v>1</v>
      </c>
      <c r="S4" s="61">
        <v>2</v>
      </c>
      <c r="T4" s="61"/>
      <c r="U4" s="50" t="str">
        <f>V4&amp;". Grp "&amp;W4</f>
        <v>4. Grp 4</v>
      </c>
      <c r="V4" s="51">
        <v>4</v>
      </c>
      <c r="W4" s="51">
        <v>4</v>
      </c>
      <c r="X4" s="51">
        <f>MATCH(V4,Grp4!$S$2:$S$5,0)</f>
        <v>4</v>
      </c>
    </row>
    <row r="5" spans="1:24" ht="33" customHeight="1">
      <c r="A5" s="11">
        <v>4</v>
      </c>
      <c r="B5" s="2" t="str">
        <f>IF(ISERROR($X5),$U5,VLOOKUP($X5,Grp5!$A$2:$D$5,COLUMN(),0))</f>
        <v>Broksema/Bromberger</v>
      </c>
      <c r="C5" s="12"/>
      <c r="D5" s="23" t="str">
        <f>IF(ISERROR($X5),"",VLOOKUP($X5,Grp5!$A$2:$D$5,COLUMN(),0))</f>
        <v>Horsten/Nordenham</v>
      </c>
      <c r="E5" s="18">
        <f>T7</f>
        <v>2</v>
      </c>
      <c r="F5" s="20">
        <f>S7</f>
        <v>1</v>
      </c>
      <c r="G5" s="24">
        <f>S10</f>
        <v>0</v>
      </c>
      <c r="H5" s="20">
        <f>T10</f>
        <v>2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12</v>
      </c>
      <c r="N5" s="19">
        <f>IF(ISBLANK(B5),"",SUM(G7,K7,O7,H10,L10,P10,G12,K12,O12))</f>
        <v>15</v>
      </c>
      <c r="O5" s="18">
        <f>IF(ISBLANK(B5),"",SUM(E5,I5,G5))</f>
        <v>2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61">
        <v>3</v>
      </c>
      <c r="T5" s="61"/>
      <c r="U5" s="50" t="str">
        <f>V5&amp;". Grp "&amp;W5</f>
        <v>3. Grp 5</v>
      </c>
      <c r="V5" s="51">
        <v>3</v>
      </c>
      <c r="W5" s="51">
        <v>5</v>
      </c>
      <c r="X5" s="51">
        <f>MATCH(V5,Grp5!$S$2:$S$5,0)</f>
        <v>2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Hillmer/Leppich</v>
      </c>
      <c r="C7" s="29" t="s">
        <v>5</v>
      </c>
      <c r="D7" s="30" t="str">
        <f>IF(ISBLANK(B5),"",B5)</f>
        <v>Broksema/Bromberger</v>
      </c>
      <c r="E7" s="62" t="s">
        <v>6</v>
      </c>
      <c r="F7" s="62"/>
      <c r="G7" s="31">
        <v>3</v>
      </c>
      <c r="H7" s="32">
        <v>2</v>
      </c>
      <c r="I7" s="62" t="s">
        <v>7</v>
      </c>
      <c r="J7" s="62"/>
      <c r="K7" s="31">
        <v>0</v>
      </c>
      <c r="L7" s="30">
        <v>3</v>
      </c>
      <c r="M7" s="62" t="s">
        <v>8</v>
      </c>
      <c r="N7" s="62"/>
      <c r="O7" s="31">
        <v>0</v>
      </c>
      <c r="P7" s="32">
        <v>3</v>
      </c>
      <c r="Q7" s="29" t="s">
        <v>9</v>
      </c>
      <c r="R7" s="30"/>
      <c r="S7" s="33">
        <f aca="true" t="shared" si="0" ref="S7:S12">IF(ISBLANK(G7),"",IF(G7&gt;H7,1,0)+IF(K7&gt;L7,1,0)+IF(O7&gt;P7,1,0))</f>
        <v>1</v>
      </c>
      <c r="T7" s="34">
        <f aca="true" t="shared" si="1" ref="T7:T12">IF(ISBLANK(H7),"",IF(H7&gt;G7,1,0)+IF(L7&gt;K7,1,0)+IF(P7&gt;O7,1,0))</f>
        <v>2</v>
      </c>
    </row>
    <row r="8" spans="1:20" ht="13.5" thickBot="1">
      <c r="A8" s="35" t="s">
        <v>10</v>
      </c>
      <c r="B8" s="36" t="str">
        <f>IF(ISBLANK(B3),"",B3)</f>
        <v>Dietze/Hildebrandt</v>
      </c>
      <c r="C8" s="37" t="s">
        <v>5</v>
      </c>
      <c r="D8" s="38" t="str">
        <f>IF(ISBLANK(B4),"",B4)</f>
        <v>Leseberg/Köther</v>
      </c>
      <c r="E8" s="63" t="s">
        <v>6</v>
      </c>
      <c r="F8" s="63"/>
      <c r="G8" s="39">
        <v>2</v>
      </c>
      <c r="H8" s="40">
        <v>3</v>
      </c>
      <c r="I8" s="63" t="s">
        <v>7</v>
      </c>
      <c r="J8" s="63"/>
      <c r="K8" s="39">
        <v>3</v>
      </c>
      <c r="L8" s="38">
        <v>2</v>
      </c>
      <c r="M8" s="63" t="s">
        <v>8</v>
      </c>
      <c r="N8" s="63"/>
      <c r="O8" s="39">
        <v>3</v>
      </c>
      <c r="P8" s="40">
        <v>1</v>
      </c>
      <c r="Q8" s="41" t="s">
        <v>9</v>
      </c>
      <c r="R8" s="38"/>
      <c r="S8" s="42">
        <f t="shared" si="0"/>
        <v>2</v>
      </c>
      <c r="T8" s="43">
        <f t="shared" si="1"/>
        <v>1</v>
      </c>
    </row>
    <row r="9" spans="1:20" ht="12.75">
      <c r="A9" s="44" t="s">
        <v>11</v>
      </c>
      <c r="B9" s="29" t="str">
        <f>IF(ISBLANK(B2),"",B2)</f>
        <v>Hillmer/Leppich</v>
      </c>
      <c r="C9" s="45" t="s">
        <v>5</v>
      </c>
      <c r="D9" s="30" t="str">
        <f>IF(ISBLANK(B4),"",B4)</f>
        <v>Leseberg/Köther</v>
      </c>
      <c r="E9" s="62" t="s">
        <v>6</v>
      </c>
      <c r="F9" s="62"/>
      <c r="G9" s="31">
        <v>3</v>
      </c>
      <c r="H9" s="32">
        <v>1</v>
      </c>
      <c r="I9" s="62" t="s">
        <v>7</v>
      </c>
      <c r="J9" s="62"/>
      <c r="K9" s="31">
        <v>0</v>
      </c>
      <c r="L9" s="30">
        <v>3</v>
      </c>
      <c r="M9" s="62" t="s">
        <v>8</v>
      </c>
      <c r="N9" s="62"/>
      <c r="O9" s="31">
        <v>0</v>
      </c>
      <c r="P9" s="32">
        <v>3</v>
      </c>
      <c r="Q9" s="29" t="s">
        <v>9</v>
      </c>
      <c r="R9" s="30"/>
      <c r="S9" s="33">
        <f t="shared" si="0"/>
        <v>1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Broksema/Bromberger</v>
      </c>
      <c r="C10" s="37" t="s">
        <v>5</v>
      </c>
      <c r="D10" s="38" t="str">
        <f>IF(ISBLANK(B3),"",B3)</f>
        <v>Dietze/Hildebrandt</v>
      </c>
      <c r="E10" s="63" t="s">
        <v>6</v>
      </c>
      <c r="F10" s="63"/>
      <c r="G10" s="39">
        <v>0</v>
      </c>
      <c r="H10" s="40">
        <v>3</v>
      </c>
      <c r="I10" s="63" t="s">
        <v>7</v>
      </c>
      <c r="J10" s="63"/>
      <c r="K10" s="39">
        <v>1</v>
      </c>
      <c r="L10" s="38">
        <v>3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0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Dietze/Hildebrandt</v>
      </c>
      <c r="C11" s="45" t="s">
        <v>5</v>
      </c>
      <c r="D11" s="30" t="str">
        <f>IF(ISBLANK(B2),"",B2)</f>
        <v>Hillmer/Leppich</v>
      </c>
      <c r="E11" s="62" t="s">
        <v>6</v>
      </c>
      <c r="F11" s="62"/>
      <c r="G11" s="31">
        <v>3</v>
      </c>
      <c r="H11" s="32">
        <v>2</v>
      </c>
      <c r="I11" s="62" t="s">
        <v>7</v>
      </c>
      <c r="J11" s="62"/>
      <c r="K11" s="31">
        <v>3</v>
      </c>
      <c r="L11" s="30">
        <v>1</v>
      </c>
      <c r="M11" s="62" t="s">
        <v>8</v>
      </c>
      <c r="N11" s="62"/>
      <c r="O11" s="31"/>
      <c r="P11" s="32"/>
      <c r="Q11" s="29" t="s">
        <v>9</v>
      </c>
      <c r="R11" s="30"/>
      <c r="S11" s="33">
        <f t="shared" si="0"/>
        <v>2</v>
      </c>
      <c r="T11" s="34">
        <f t="shared" si="1"/>
        <v>0</v>
      </c>
    </row>
    <row r="12" spans="1:20" ht="13.5" thickBot="1">
      <c r="A12" s="46" t="s">
        <v>14</v>
      </c>
      <c r="B12" s="41" t="str">
        <f>IF(ISBLANK(B4),"",B4)</f>
        <v>Leseberg/Köther</v>
      </c>
      <c r="C12" s="37" t="s">
        <v>5</v>
      </c>
      <c r="D12" s="38" t="str">
        <f>IF(ISBLANK(B5),"",B5)</f>
        <v>Broksema/Bromberger</v>
      </c>
      <c r="E12" s="63" t="s">
        <v>6</v>
      </c>
      <c r="F12" s="63"/>
      <c r="G12" s="39">
        <v>3</v>
      </c>
      <c r="H12" s="40">
        <v>2</v>
      </c>
      <c r="I12" s="63" t="s">
        <v>7</v>
      </c>
      <c r="J12" s="63"/>
      <c r="K12" s="39">
        <v>3</v>
      </c>
      <c r="L12" s="38">
        <v>1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K1:L1"/>
    <mergeCell ref="M1:N1"/>
    <mergeCell ref="O1:P1"/>
    <mergeCell ref="Q1:R1"/>
    <mergeCell ref="S2:T2"/>
    <mergeCell ref="K5:L5"/>
    <mergeCell ref="S5:T5"/>
    <mergeCell ref="G3:H3"/>
    <mergeCell ref="I4:J4"/>
    <mergeCell ref="S3:T3"/>
    <mergeCell ref="S4:T4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workbookViewId="0" topLeftCell="A1">
      <selection activeCell="S4" sqref="S4:T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 thickBot="1">
      <c r="A1" s="55" t="str">
        <f>Klasse&amp;"  Platzierung "&amp;(info!B4+1)&amp;"-"&amp;info!B3&amp;" Grp 2"</f>
        <v>E-Klasse  Platzierung 9-16 Grp 2</v>
      </c>
      <c r="B1" s="55"/>
      <c r="C1" s="55"/>
      <c r="D1" s="55"/>
      <c r="E1" s="56">
        <v>1</v>
      </c>
      <c r="F1" s="56"/>
      <c r="G1" s="57">
        <v>2</v>
      </c>
      <c r="H1" s="57"/>
      <c r="I1" s="57">
        <v>3</v>
      </c>
      <c r="J1" s="57"/>
      <c r="K1" s="57">
        <v>4</v>
      </c>
      <c r="L1" s="57"/>
      <c r="M1" s="58" t="s">
        <v>0</v>
      </c>
      <c r="N1" s="58"/>
      <c r="O1" s="58" t="s">
        <v>1</v>
      </c>
      <c r="P1" s="58"/>
      <c r="Q1" s="58" t="s">
        <v>2</v>
      </c>
      <c r="R1" s="58"/>
      <c r="S1" s="58" t="s">
        <v>3</v>
      </c>
      <c r="T1" s="58"/>
      <c r="U1" s="50" t="s">
        <v>17</v>
      </c>
      <c r="V1" s="50" t="s">
        <v>3</v>
      </c>
      <c r="W1" s="50" t="s">
        <v>18</v>
      </c>
      <c r="X1" s="50" t="s">
        <v>21</v>
      </c>
    </row>
    <row r="2" spans="1:24" ht="33" customHeight="1" thickBot="1">
      <c r="A2" s="1">
        <v>1</v>
      </c>
      <c r="B2" s="52" t="str">
        <f>IF(ISERROR($X2),$U2,VLOOKUP($X2,Grp1!$A$2:$D$5,COLUMN(),0))</f>
        <v>Faßhauer/Rix</v>
      </c>
      <c r="C2" s="3"/>
      <c r="D2" s="52" t="str">
        <f>IF(ISERROR($X2),"",VLOOKUP($X2,Grp1!$A$2:$D$5,COLUMN(),0))</f>
        <v>MTV Jever</v>
      </c>
      <c r="E2" s="59"/>
      <c r="F2" s="59"/>
      <c r="G2" s="5">
        <f>T11</f>
        <v>1</v>
      </c>
      <c r="H2" s="6">
        <f>S11</f>
        <v>2</v>
      </c>
      <c r="I2" s="7">
        <f>S9</f>
        <v>0</v>
      </c>
      <c r="J2" s="8">
        <f>T9</f>
        <v>2</v>
      </c>
      <c r="K2" s="7">
        <f>S7</f>
        <v>2</v>
      </c>
      <c r="L2" s="8">
        <f>T7</f>
        <v>1</v>
      </c>
      <c r="M2" s="9">
        <f>IF(ISBLANK(B2),"",SUM(G7,K7,O7,G9,K9,O9,H11,L11,P11))</f>
        <v>11</v>
      </c>
      <c r="N2" s="10">
        <f>IF(ISBLANK(B2),"",SUM(H7,L7,P7,H9,L9,P9,G11,K11,O11))</f>
        <v>18</v>
      </c>
      <c r="O2" s="9">
        <f>IF(ISBLANK(B2),"",SUM(G2,I2,K2))</f>
        <v>3</v>
      </c>
      <c r="P2" s="10">
        <f>IF(ISBLANK(B2),"",SUM(H2,J2,L2))</f>
        <v>5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60">
        <v>3</v>
      </c>
      <c r="T2" s="60"/>
      <c r="U2" s="50" t="str">
        <f>V2&amp;". Grp "&amp;W2</f>
        <v>3. Grp 1</v>
      </c>
      <c r="V2" s="51">
        <v>3</v>
      </c>
      <c r="W2" s="51">
        <v>1</v>
      </c>
      <c r="X2" s="51">
        <f>MATCH(V2,Grp1!$S$2:$S$5,0)</f>
        <v>3</v>
      </c>
    </row>
    <row r="3" spans="1:24" ht="33" customHeight="1" thickBot="1">
      <c r="A3" s="11">
        <v>2</v>
      </c>
      <c r="B3" s="2" t="str">
        <f>IF(ISERROR($X3),$U3,VLOOKUP($X3,Grp2!$A$2:$D$5,COLUMN(),0))</f>
        <v>Janssen/Janssen</v>
      </c>
      <c r="C3" s="12"/>
      <c r="D3" s="13" t="str">
        <f>IF(ISERROR($X3),"",VLOOKUP($X3,Grp2!$A$2:$D$5,COLUMN(),0))</f>
        <v>SV Ochtersum</v>
      </c>
      <c r="E3" s="9">
        <f>S11</f>
        <v>2</v>
      </c>
      <c r="F3" s="10">
        <f>T11</f>
        <v>1</v>
      </c>
      <c r="G3" s="59"/>
      <c r="H3" s="59"/>
      <c r="I3" s="14">
        <f>S8</f>
        <v>0</v>
      </c>
      <c r="J3" s="15">
        <f>T8</f>
        <v>2</v>
      </c>
      <c r="K3" s="16">
        <f>T10</f>
        <v>0</v>
      </c>
      <c r="L3" s="17">
        <f>S10</f>
        <v>2</v>
      </c>
      <c r="M3" s="18">
        <f>IF(ISBLANK(B3),"",SUM(G8,K8,O8,H10,L10,P10,G11,K11,O11))</f>
        <v>8</v>
      </c>
      <c r="N3" s="19">
        <f>IF(ISBLANK(B3),"",SUM(H8,L8,P8,G10,K10,O10,H11,L11,P11))</f>
        <v>16</v>
      </c>
      <c r="O3" s="18">
        <f>IF(ISBLANK(B3),"",SUM(E3,I3,K3))</f>
        <v>2</v>
      </c>
      <c r="P3" s="19">
        <f>IF(ISBLANK(B3),"",SUM(F3,J3,L3))</f>
        <v>5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61">
        <v>4</v>
      </c>
      <c r="T3" s="61"/>
      <c r="U3" s="50" t="str">
        <f>V3&amp;". Grp "&amp;W3</f>
        <v>4. Grp 2</v>
      </c>
      <c r="V3" s="51">
        <v>4</v>
      </c>
      <c r="W3" s="51">
        <v>2</v>
      </c>
      <c r="X3" s="51">
        <f>MATCH(V3,Grp2!$S$2:$S$5,0)</f>
        <v>4</v>
      </c>
    </row>
    <row r="4" spans="1:24" ht="33" customHeight="1" thickBot="1">
      <c r="A4" s="11">
        <v>3</v>
      </c>
      <c r="B4" s="2" t="str">
        <f>IF(ISERROR($X4),$U4,VLOOKUP($X4,Grp4!$A$2:$D$5,COLUMN(),0))</f>
        <v>Cordes/Liedtke</v>
      </c>
      <c r="C4" s="12"/>
      <c r="D4" s="13" t="str">
        <f>IF(ISERROR($X4),"",VLOOKUP($X4,Grp4!$A$2:$D$5,COLUMN(),0))</f>
        <v>Bethel Bielefeld/Ahmsen</v>
      </c>
      <c r="E4" s="18">
        <f>T9</f>
        <v>2</v>
      </c>
      <c r="F4" s="20">
        <f>S9</f>
        <v>0</v>
      </c>
      <c r="G4" s="21">
        <f>T8</f>
        <v>2</v>
      </c>
      <c r="H4" s="22">
        <f>S8</f>
        <v>0</v>
      </c>
      <c r="I4" s="59"/>
      <c r="J4" s="59"/>
      <c r="K4" s="14">
        <f>S12</f>
        <v>2</v>
      </c>
      <c r="L4" s="15">
        <f>T12</f>
        <v>0</v>
      </c>
      <c r="M4" s="18">
        <f>IF(ISBLANK(B4),"",SUM(H8,L8,P8,H9,L9,P9,G12,K12,O12))</f>
        <v>18</v>
      </c>
      <c r="N4" s="19">
        <f>IF(ISBLANK(B4),"",SUM(G8,K8,O8,G9,K9,O9,H12,L12,P12))</f>
        <v>2</v>
      </c>
      <c r="O4" s="18">
        <f>IF(ISBLANK(B4),"",SUM(G4,E4,K4))</f>
        <v>6</v>
      </c>
      <c r="P4" s="19">
        <f>IF(ISBLANK(B4),"",SUM(H4,F4,L4))</f>
        <v>0</v>
      </c>
      <c r="Q4" s="18">
        <f>IF(ISBLANK(B4),"",IF(G4=2,1,0)+IF(E4=2,1,0)+IF(K4=2,1,0))</f>
        <v>3</v>
      </c>
      <c r="R4" s="19">
        <f>IF(ISBLANK(B4),"",IF(H4=2,1,0)+IF(F4=2,1,0)+IF(L4=2,1,0))</f>
        <v>0</v>
      </c>
      <c r="S4" s="61">
        <v>1</v>
      </c>
      <c r="T4" s="61"/>
      <c r="U4" s="50" t="str">
        <f>V4&amp;". Grp "&amp;W4</f>
        <v>3. Grp 4</v>
      </c>
      <c r="V4" s="51">
        <v>3</v>
      </c>
      <c r="W4" s="51">
        <v>4</v>
      </c>
      <c r="X4" s="51">
        <f>MATCH(V4,Grp4!$S$2:$S$5,0)</f>
        <v>3</v>
      </c>
    </row>
    <row r="5" spans="1:24" ht="33" customHeight="1">
      <c r="A5" s="11">
        <v>4</v>
      </c>
      <c r="B5" s="2" t="str">
        <f>IF(ISERROR($X5),$U5,VLOOKUP($X5,Grp5!$A$2:$D$5,COLUMN(),0))</f>
        <v>Mazurek/Wojna</v>
      </c>
      <c r="C5" s="12"/>
      <c r="D5" s="23" t="str">
        <f>IF(ISERROR($X5),"",VLOOKUP($X5,Grp5!$A$2:$D$5,COLUMN(),0))</f>
        <v>Mühlenfeld/Schneeren</v>
      </c>
      <c r="E5" s="18">
        <f>T7</f>
        <v>1</v>
      </c>
      <c r="F5" s="20">
        <f>S7</f>
        <v>2</v>
      </c>
      <c r="G5" s="24">
        <f>S10</f>
        <v>2</v>
      </c>
      <c r="H5" s="20">
        <f>T10</f>
        <v>0</v>
      </c>
      <c r="I5" s="25">
        <f>T12</f>
        <v>0</v>
      </c>
      <c r="J5" s="22">
        <f>S12</f>
        <v>2</v>
      </c>
      <c r="K5" s="59"/>
      <c r="L5" s="59"/>
      <c r="M5" s="18">
        <f>IF(ISBLANK(B5),"",SUM(H7,L7,P7,G10,K10,O10,H12,L12,P12))</f>
        <v>11</v>
      </c>
      <c r="N5" s="19">
        <f>IF(ISBLANK(B5),"",SUM(G7,K7,O7,H10,L10,P10,G12,K12,O12))</f>
        <v>12</v>
      </c>
      <c r="O5" s="18">
        <f>IF(ISBLANK(B5),"",SUM(E5,I5,G5))</f>
        <v>3</v>
      </c>
      <c r="P5" s="19">
        <f>IF(ISBLANK(B5),"",SUM(F5,J5,H5))</f>
        <v>4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61">
        <v>2</v>
      </c>
      <c r="T5" s="61"/>
      <c r="U5" s="50" t="str">
        <f>V5&amp;". Grp "&amp;W5</f>
        <v>4. Grp 5</v>
      </c>
      <c r="V5" s="51">
        <v>4</v>
      </c>
      <c r="W5" s="51">
        <v>5</v>
      </c>
      <c r="X5" s="51">
        <f>MATCH(V5,Grp5!$S$2:$S$5,0)</f>
        <v>4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Faßhauer/Rix</v>
      </c>
      <c r="C7" s="29" t="s">
        <v>5</v>
      </c>
      <c r="D7" s="30" t="str">
        <f>IF(ISBLANK(B5),"",B5)</f>
        <v>Mazurek/Wojna</v>
      </c>
      <c r="E7" s="62" t="s">
        <v>6</v>
      </c>
      <c r="F7" s="62"/>
      <c r="G7" s="31">
        <v>3</v>
      </c>
      <c r="H7" s="32">
        <v>0</v>
      </c>
      <c r="I7" s="62" t="s">
        <v>7</v>
      </c>
      <c r="J7" s="62"/>
      <c r="K7" s="31">
        <v>0</v>
      </c>
      <c r="L7" s="30">
        <v>3</v>
      </c>
      <c r="M7" s="62" t="s">
        <v>8</v>
      </c>
      <c r="N7" s="62"/>
      <c r="O7" s="31">
        <v>3</v>
      </c>
      <c r="P7" s="32">
        <v>2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1</v>
      </c>
    </row>
    <row r="8" spans="1:20" ht="13.5" thickBot="1">
      <c r="A8" s="35" t="s">
        <v>10</v>
      </c>
      <c r="B8" s="36" t="str">
        <f>IF(ISBLANK(B3),"",B3)</f>
        <v>Janssen/Janssen</v>
      </c>
      <c r="C8" s="37" t="s">
        <v>5</v>
      </c>
      <c r="D8" s="38" t="str">
        <f>IF(ISBLANK(B4),"",B4)</f>
        <v>Cordes/Liedtke</v>
      </c>
      <c r="E8" s="63" t="s">
        <v>6</v>
      </c>
      <c r="F8" s="63"/>
      <c r="G8" s="39">
        <v>1</v>
      </c>
      <c r="H8" s="40">
        <v>3</v>
      </c>
      <c r="I8" s="63" t="s">
        <v>7</v>
      </c>
      <c r="J8" s="63"/>
      <c r="K8" s="39">
        <v>0</v>
      </c>
      <c r="L8" s="38">
        <v>3</v>
      </c>
      <c r="M8" s="63" t="s">
        <v>8</v>
      </c>
      <c r="N8" s="63"/>
      <c r="O8" s="39"/>
      <c r="P8" s="40"/>
      <c r="Q8" s="41" t="s">
        <v>9</v>
      </c>
      <c r="R8" s="38"/>
      <c r="S8" s="42">
        <f t="shared" si="0"/>
        <v>0</v>
      </c>
      <c r="T8" s="43">
        <f t="shared" si="1"/>
        <v>2</v>
      </c>
    </row>
    <row r="9" spans="1:20" ht="12.75">
      <c r="A9" s="44" t="s">
        <v>11</v>
      </c>
      <c r="B9" s="29" t="str">
        <f>IF(ISBLANK(B2),"",B2)</f>
        <v>Faßhauer/Rix</v>
      </c>
      <c r="C9" s="45" t="s">
        <v>5</v>
      </c>
      <c r="D9" s="30" t="str">
        <f>IF(ISBLANK(B4),"",B4)</f>
        <v>Cordes/Liedtke</v>
      </c>
      <c r="E9" s="62" t="s">
        <v>6</v>
      </c>
      <c r="F9" s="62"/>
      <c r="G9" s="31">
        <v>1</v>
      </c>
      <c r="H9" s="32">
        <v>3</v>
      </c>
      <c r="I9" s="62" t="s">
        <v>7</v>
      </c>
      <c r="J9" s="62"/>
      <c r="K9" s="31">
        <v>0</v>
      </c>
      <c r="L9" s="30">
        <v>3</v>
      </c>
      <c r="M9" s="62" t="s">
        <v>8</v>
      </c>
      <c r="N9" s="62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Mazurek/Wojna</v>
      </c>
      <c r="C10" s="37" t="s">
        <v>5</v>
      </c>
      <c r="D10" s="38" t="str">
        <f>IF(ISBLANK(B3),"",B3)</f>
        <v>Janssen/Janssen</v>
      </c>
      <c r="E10" s="63" t="s">
        <v>6</v>
      </c>
      <c r="F10" s="63"/>
      <c r="G10" s="39">
        <v>3</v>
      </c>
      <c r="H10" s="40">
        <v>0</v>
      </c>
      <c r="I10" s="63" t="s">
        <v>7</v>
      </c>
      <c r="J10" s="63"/>
      <c r="K10" s="39">
        <v>3</v>
      </c>
      <c r="L10" s="38">
        <v>0</v>
      </c>
      <c r="M10" s="63" t="s">
        <v>8</v>
      </c>
      <c r="N10" s="63"/>
      <c r="O10" s="39"/>
      <c r="P10" s="40"/>
      <c r="Q10" s="41" t="s">
        <v>9</v>
      </c>
      <c r="R10" s="38"/>
      <c r="S10" s="42">
        <f t="shared" si="0"/>
        <v>2</v>
      </c>
      <c r="T10" s="43">
        <f t="shared" si="1"/>
        <v>0</v>
      </c>
    </row>
    <row r="11" spans="1:20" ht="12.75">
      <c r="A11" s="44" t="s">
        <v>13</v>
      </c>
      <c r="B11" s="29" t="str">
        <f>IF(ISBLANK(B3),"",B3)</f>
        <v>Janssen/Janssen</v>
      </c>
      <c r="C11" s="45" t="s">
        <v>5</v>
      </c>
      <c r="D11" s="30" t="str">
        <f>IF(ISBLANK(B2),"",B2)</f>
        <v>Faßhauer/Rix</v>
      </c>
      <c r="E11" s="62" t="s">
        <v>6</v>
      </c>
      <c r="F11" s="62"/>
      <c r="G11" s="31">
        <v>1</v>
      </c>
      <c r="H11" s="32">
        <v>3</v>
      </c>
      <c r="I11" s="62" t="s">
        <v>7</v>
      </c>
      <c r="J11" s="62"/>
      <c r="K11" s="31">
        <v>3</v>
      </c>
      <c r="L11" s="30">
        <v>0</v>
      </c>
      <c r="M11" s="62" t="s">
        <v>8</v>
      </c>
      <c r="N11" s="62"/>
      <c r="O11" s="31">
        <v>3</v>
      </c>
      <c r="P11" s="32">
        <v>1</v>
      </c>
      <c r="Q11" s="29" t="s">
        <v>9</v>
      </c>
      <c r="R11" s="30"/>
      <c r="S11" s="33">
        <f t="shared" si="0"/>
        <v>2</v>
      </c>
      <c r="T11" s="34">
        <f t="shared" si="1"/>
        <v>1</v>
      </c>
    </row>
    <row r="12" spans="1:20" ht="13.5" thickBot="1">
      <c r="A12" s="46" t="s">
        <v>14</v>
      </c>
      <c r="B12" s="41" t="str">
        <f>IF(ISBLANK(B4),"",B4)</f>
        <v>Cordes/Liedtke</v>
      </c>
      <c r="C12" s="37" t="s">
        <v>5</v>
      </c>
      <c r="D12" s="38" t="str">
        <f>IF(ISBLANK(B5),"",B5)</f>
        <v>Mazurek/Wojna</v>
      </c>
      <c r="E12" s="63" t="s">
        <v>6</v>
      </c>
      <c r="F12" s="63"/>
      <c r="G12" s="39">
        <v>3</v>
      </c>
      <c r="H12" s="40">
        <v>0</v>
      </c>
      <c r="I12" s="63" t="s">
        <v>7</v>
      </c>
      <c r="J12" s="63"/>
      <c r="K12" s="39">
        <v>3</v>
      </c>
      <c r="L12" s="38">
        <v>0</v>
      </c>
      <c r="M12" s="63" t="s">
        <v>8</v>
      </c>
      <c r="N12" s="63"/>
      <c r="O12" s="39"/>
      <c r="P12" s="40"/>
      <c r="Q12" s="41" t="s">
        <v>9</v>
      </c>
      <c r="R12" s="38"/>
      <c r="S12" s="42">
        <f t="shared" si="0"/>
        <v>2</v>
      </c>
      <c r="T12" s="43">
        <f t="shared" si="1"/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9:F9"/>
    <mergeCell ref="I9:J9"/>
    <mergeCell ref="M9:N9"/>
    <mergeCell ref="E7:F7"/>
    <mergeCell ref="I7:J7"/>
    <mergeCell ref="M7:N7"/>
    <mergeCell ref="E8:F8"/>
    <mergeCell ref="I8:J8"/>
    <mergeCell ref="M8:N8"/>
    <mergeCell ref="K5:L5"/>
    <mergeCell ref="S5:T5"/>
    <mergeCell ref="G3:H3"/>
    <mergeCell ref="I4:J4"/>
    <mergeCell ref="S3:T3"/>
    <mergeCell ref="S4:T4"/>
    <mergeCell ref="S1:T1"/>
    <mergeCell ref="E2:F2"/>
    <mergeCell ref="K1:L1"/>
    <mergeCell ref="M1:N1"/>
    <mergeCell ref="O1:P1"/>
    <mergeCell ref="Q1:R1"/>
    <mergeCell ref="S2:T2"/>
    <mergeCell ref="A1:D1"/>
    <mergeCell ref="E1:F1"/>
    <mergeCell ref="G1:H1"/>
    <mergeCell ref="I1:J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Gessner</dc:creator>
  <cp:keywords/>
  <dc:description/>
  <cp:lastModifiedBy>Benutzer</cp:lastModifiedBy>
  <cp:lastPrinted>2015-01-11T07:00:28Z</cp:lastPrinted>
  <dcterms:created xsi:type="dcterms:W3CDTF">2015-10-01T23:01:33Z</dcterms:created>
  <dcterms:modified xsi:type="dcterms:W3CDTF">2015-01-11T07:42:33Z</dcterms:modified>
  <cp:category/>
  <cp:version/>
  <cp:contentType/>
  <cp:contentStatus/>
</cp:coreProperties>
</file>