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35" firstSheet="1" activeTab="11"/>
  </bookViews>
  <sheets>
    <sheet name="info" sheetId="1" r:id="rId1"/>
    <sheet name="Grp1" sheetId="2" r:id="rId2"/>
    <sheet name="Grp2" sheetId="3" r:id="rId3"/>
    <sheet name="Grp3" sheetId="4" r:id="rId4"/>
    <sheet name="Grp4" sheetId="5" r:id="rId5"/>
    <sheet name="Grp5" sheetId="6" r:id="rId6"/>
    <sheet name="Grp6" sheetId="7" r:id="rId7"/>
    <sheet name="Hpt1er2er-1" sheetId="8" r:id="rId8"/>
    <sheet name="Hpt1er2er-2" sheetId="9" r:id="rId9"/>
    <sheet name="Hpt3er4er-1" sheetId="10" r:id="rId10"/>
    <sheet name="Hpt3er4er-2" sheetId="11" r:id="rId11"/>
    <sheet name="Platzierung" sheetId="12" r:id="rId12"/>
  </sheets>
  <definedNames>
    <definedName name="_xlnm.Print_Area" localSheetId="7">'Hpt1er2er-1'!$A$1:$X$23</definedName>
    <definedName name="_xlnm.Print_Area" localSheetId="8">'Hpt1er2er-2'!$A$1:$X$23</definedName>
    <definedName name="_xlnm.Print_Area" localSheetId="9">'Hpt3er4er-1'!$A$1:$X$23</definedName>
    <definedName name="_xlnm.Print_Area" localSheetId="10">'Hpt3er4er-2'!$A$1:$X$23</definedName>
    <definedName name="Klasse">'info'!$B$2</definedName>
  </definedNames>
  <calcPr fullCalcOnLoad="1"/>
</workbook>
</file>

<file path=xl/sharedStrings.xml><?xml version="1.0" encoding="utf-8"?>
<sst xmlns="http://schemas.openxmlformats.org/spreadsheetml/2006/main" count="749" uniqueCount="76">
  <si>
    <t>Sätze</t>
  </si>
  <si>
    <t>Spiele</t>
  </si>
  <si>
    <t>Punkte</t>
  </si>
  <si>
    <t>Platz</t>
  </si>
  <si>
    <t>1-4</t>
  </si>
  <si>
    <t>-</t>
  </si>
  <si>
    <t>Einzel1</t>
  </si>
  <si>
    <t>Einzel2</t>
  </si>
  <si>
    <t>Doppel</t>
  </si>
  <si>
    <t>Gesamt</t>
  </si>
  <si>
    <t>2-3</t>
  </si>
  <si>
    <t>1-3</t>
  </si>
  <si>
    <t>4-2</t>
  </si>
  <si>
    <t>2-1</t>
  </si>
  <si>
    <t>3-4</t>
  </si>
  <si>
    <t>Klassenbezeichung</t>
  </si>
  <si>
    <t>&lt;- wird in allen Gruppenbezeichnungen verwendet!</t>
  </si>
  <si>
    <t>Ges.</t>
  </si>
  <si>
    <t>Grp.</t>
  </si>
  <si>
    <t>1-6</t>
  </si>
  <si>
    <t>2-5</t>
  </si>
  <si>
    <t>3-5</t>
  </si>
  <si>
    <t>4-6</t>
  </si>
  <si>
    <t>1-2</t>
  </si>
  <si>
    <t>2-6</t>
  </si>
  <si>
    <t>3-1</t>
  </si>
  <si>
    <t>5-4</t>
  </si>
  <si>
    <t>5-6</t>
  </si>
  <si>
    <t>1-5</t>
  </si>
  <si>
    <t>3-6</t>
  </si>
  <si>
    <t>Anzahl Teams um Platz 1 in Phase 2</t>
  </si>
  <si>
    <t>Anzahl Teams gesamt</t>
  </si>
  <si>
    <t>&lt;- Vorlage gemacht für 21-24 Teams</t>
  </si>
  <si>
    <t>Suche</t>
  </si>
  <si>
    <t>Finale</t>
  </si>
  <si>
    <t>Einzel 1</t>
  </si>
  <si>
    <t>Einzel 2</t>
  </si>
  <si>
    <t>Hobby-Klasse</t>
  </si>
  <si>
    <t>Horn/Ilardo,Tobias</t>
  </si>
  <si>
    <t>DJK Franz Sales Haus Essen</t>
  </si>
  <si>
    <t>Knipping/Lösch</t>
  </si>
  <si>
    <t>Bühmann/Kramer</t>
  </si>
  <si>
    <t>TSV Schneeren</t>
  </si>
  <si>
    <t>Lufter/Grob</t>
  </si>
  <si>
    <t>BSG EVAG Essen</t>
  </si>
  <si>
    <t>Vogelpoth/Malletzki</t>
  </si>
  <si>
    <t>Franz Sales Haus Essen/Gelenkwellenbau</t>
  </si>
  <si>
    <t>Schwenker/Ilardo,Catarina</t>
  </si>
  <si>
    <t>Armbrecht/Wulff</t>
  </si>
  <si>
    <t>SVV Rethem</t>
  </si>
  <si>
    <t>TSV Schaalby</t>
  </si>
  <si>
    <t>Gelewsky/Flor</t>
  </si>
  <si>
    <t>Wehrs/Quest</t>
  </si>
  <si>
    <t>TuS Leese</t>
  </si>
  <si>
    <t>Rudolph/Renner</t>
  </si>
  <si>
    <t>Heidmühler FC</t>
  </si>
  <si>
    <t>BSG Bethel Bielefeld</t>
  </si>
  <si>
    <t>Anstötz/Lohmeier,Peter</t>
  </si>
  <si>
    <t>Fenn/Lohmeier,Patrick</t>
  </si>
  <si>
    <t>Mühlenweg/Scheurer</t>
  </si>
  <si>
    <t>Kressin/Wilken</t>
  </si>
  <si>
    <t>MTV Jever</t>
  </si>
  <si>
    <t>Manteufel/Hannemann</t>
  </si>
  <si>
    <t>ohne/DJK Münster</t>
  </si>
  <si>
    <t>Moritzen,Björn Ole/Majewski</t>
  </si>
  <si>
    <t>ohne</t>
  </si>
  <si>
    <t>Moritzen,Finn/Kampfschroer</t>
  </si>
  <si>
    <t>Hansen/Wolter</t>
  </si>
  <si>
    <t>AT Rodenkirchen</t>
  </si>
  <si>
    <t>Joachinsthaler/Joachinsthaler</t>
  </si>
  <si>
    <t>Fabrykiewicz/Klausing</t>
  </si>
  <si>
    <t>Franzus/Grambow</t>
  </si>
  <si>
    <t>Becker/Köther</t>
  </si>
  <si>
    <t>Vestische Straßenbahnen / SVV Rethem</t>
  </si>
  <si>
    <t>SG Trauen-Oerrel / Bomlitz-Lönsheide</t>
  </si>
  <si>
    <t>Melchers,Sabine / Schroeter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</si>
</sst>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  <numFmt numFmtId="165" formatCode="&quot;Spiel um Platz&quot;General"/>
    <numFmt numFmtId="166" formatCode="&quot;Platz &quot;General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0" fillId="9" borderId="1" applyNumberFormat="0" applyAlignment="0" applyProtection="0"/>
    <xf numFmtId="0" fontId="11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10" borderId="0" applyNumberFormat="0" applyBorder="0" applyAlignment="0" applyProtection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14" borderId="9" applyNumberFormat="0" applyAlignment="0" applyProtection="0"/>
  </cellStyleXfs>
  <cellXfs count="15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wrapText="1"/>
      <protection locked="0"/>
    </xf>
    <xf numFmtId="0" fontId="20" fillId="0" borderId="12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 applyProtection="1">
      <alignment horizontal="left" vertical="center" wrapText="1"/>
      <protection locked="0"/>
    </xf>
    <xf numFmtId="164" fontId="20" fillId="0" borderId="14" xfId="0" applyNumberFormat="1" applyFont="1" applyBorder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164" fontId="20" fillId="0" borderId="12" xfId="0" applyNumberFormat="1" applyFont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164" fontId="20" fillId="0" borderId="17" xfId="0" applyNumberFormat="1" applyFont="1" applyBorder="1" applyAlignment="1" applyProtection="1">
      <alignment horizontal="right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19" fillId="0" borderId="19" xfId="0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 vertical="center"/>
    </xf>
    <xf numFmtId="0" fontId="0" fillId="0" borderId="20" xfId="0" applyNumberFormat="1" applyBorder="1" applyAlignment="1" applyProtection="1">
      <alignment horizontal="left" vertical="center" wrapText="1"/>
      <protection locked="0"/>
    </xf>
    <xf numFmtId="164" fontId="20" fillId="0" borderId="21" xfId="0" applyNumberFormat="1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164" fontId="20" fillId="0" borderId="11" xfId="0" applyNumberFormat="1" applyFont="1" applyBorder="1" applyAlignment="1" applyProtection="1">
      <alignment horizontal="righ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164" fontId="20" fillId="0" borderId="26" xfId="0" applyNumberFormat="1" applyFont="1" applyBorder="1" applyAlignment="1">
      <alignment horizontal="right" vertical="center"/>
    </xf>
    <xf numFmtId="0" fontId="20" fillId="0" borderId="16" xfId="0" applyFont="1" applyBorder="1" applyAlignment="1" applyProtection="1">
      <alignment horizontal="left" vertical="center"/>
      <protection/>
    </xf>
    <xf numFmtId="0" fontId="23" fillId="0" borderId="20" xfId="0" applyNumberFormat="1" applyFont="1" applyBorder="1" applyAlignment="1" applyProtection="1">
      <alignment horizontal="left" vertical="center" wrapText="1"/>
      <protection locked="0"/>
    </xf>
    <xf numFmtId="164" fontId="20" fillId="0" borderId="27" xfId="0" applyNumberFormat="1" applyFont="1" applyBorder="1" applyAlignment="1" applyProtection="1">
      <alignment horizontal="right" vertical="center"/>
      <protection/>
    </xf>
    <xf numFmtId="164" fontId="20" fillId="0" borderId="28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Border="1" applyAlignment="1">
      <alignment/>
    </xf>
    <xf numFmtId="164" fontId="0" fillId="0" borderId="26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19" fillId="0" borderId="10" xfId="51" applyFont="1" applyBorder="1" applyAlignment="1">
      <alignment horizontal="center" vertical="center"/>
      <protection/>
    </xf>
    <xf numFmtId="0" fontId="0" fillId="0" borderId="28" xfId="51" applyNumberFormat="1" applyFont="1" applyBorder="1" applyAlignment="1">
      <alignment horizontal="left" vertical="center" wrapText="1"/>
      <protection/>
    </xf>
    <xf numFmtId="0" fontId="0" fillId="0" borderId="12" xfId="51" applyNumberFormat="1" applyFont="1" applyBorder="1" applyAlignment="1">
      <alignment horizontal="left" vertical="center"/>
      <protection/>
    </xf>
    <xf numFmtId="0" fontId="0" fillId="0" borderId="13" xfId="51" applyNumberFormat="1" applyFont="1" applyBorder="1" applyAlignment="1" applyProtection="1">
      <alignment horizontal="left" vertical="center" wrapText="1"/>
      <protection locked="0"/>
    </xf>
    <xf numFmtId="164" fontId="20" fillId="0" borderId="14" xfId="51" applyNumberFormat="1" applyFont="1" applyBorder="1" applyAlignment="1" applyProtection="1">
      <alignment horizontal="right" vertical="center"/>
      <protection locked="0"/>
    </xf>
    <xf numFmtId="0" fontId="20" fillId="0" borderId="15" xfId="51" applyFont="1" applyBorder="1" applyAlignment="1" applyProtection="1">
      <alignment horizontal="left" vertical="center"/>
      <protection locked="0"/>
    </xf>
    <xf numFmtId="164" fontId="20" fillId="0" borderId="12" xfId="51" applyNumberFormat="1" applyFont="1" applyBorder="1" applyAlignment="1" applyProtection="1">
      <alignment horizontal="right" vertical="center"/>
      <protection locked="0"/>
    </xf>
    <xf numFmtId="0" fontId="20" fillId="0" borderId="16" xfId="51" applyFont="1" applyBorder="1" applyAlignment="1" applyProtection="1">
      <alignment horizontal="left" vertical="center"/>
      <protection locked="0"/>
    </xf>
    <xf numFmtId="164" fontId="20" fillId="0" borderId="17" xfId="51" applyNumberFormat="1" applyFont="1" applyBorder="1" applyAlignment="1" applyProtection="1">
      <alignment horizontal="right" vertical="center"/>
      <protection/>
    </xf>
    <xf numFmtId="0" fontId="20" fillId="0" borderId="18" xfId="51" applyFont="1" applyBorder="1" applyAlignment="1" applyProtection="1">
      <alignment horizontal="left" vertical="center"/>
      <protection/>
    </xf>
    <xf numFmtId="0" fontId="19" fillId="0" borderId="19" xfId="51" applyFont="1" applyBorder="1" applyAlignment="1">
      <alignment horizontal="center" vertical="center"/>
      <protection/>
    </xf>
    <xf numFmtId="0" fontId="0" fillId="0" borderId="27" xfId="51" applyNumberFormat="1" applyFont="1" applyBorder="1" applyAlignment="1">
      <alignment horizontal="left" vertical="center" wrapText="1"/>
      <protection/>
    </xf>
    <xf numFmtId="0" fontId="0" fillId="0" borderId="11" xfId="51" applyNumberFormat="1" applyFont="1" applyBorder="1" applyAlignment="1">
      <alignment horizontal="left" vertical="center"/>
      <protection/>
    </xf>
    <xf numFmtId="0" fontId="0" fillId="0" borderId="20" xfId="51" applyNumberFormat="1" applyFont="1" applyBorder="1" applyAlignment="1" applyProtection="1">
      <alignment horizontal="left" vertical="center" wrapText="1"/>
      <protection locked="0"/>
    </xf>
    <xf numFmtId="164" fontId="20" fillId="0" borderId="21" xfId="51" applyNumberFormat="1" applyFont="1" applyBorder="1" applyAlignment="1" applyProtection="1">
      <alignment horizontal="right" vertical="center"/>
      <protection locked="0"/>
    </xf>
    <xf numFmtId="0" fontId="20" fillId="0" borderId="22" xfId="51" applyFont="1" applyBorder="1" applyAlignment="1" applyProtection="1">
      <alignment horizontal="left" vertical="center"/>
      <protection locked="0"/>
    </xf>
    <xf numFmtId="164" fontId="20" fillId="0" borderId="11" xfId="51" applyNumberFormat="1" applyFont="1" applyBorder="1" applyAlignment="1" applyProtection="1">
      <alignment horizontal="right" vertical="center"/>
      <protection locked="0"/>
    </xf>
    <xf numFmtId="0" fontId="20" fillId="0" borderId="23" xfId="51" applyFont="1" applyBorder="1" applyAlignment="1" applyProtection="1">
      <alignment horizontal="left" vertical="center"/>
      <protection locked="0"/>
    </xf>
    <xf numFmtId="164" fontId="20" fillId="0" borderId="24" xfId="51" applyNumberFormat="1" applyFont="1" applyBorder="1" applyAlignment="1" applyProtection="1">
      <alignment horizontal="right" vertical="center"/>
      <protection/>
    </xf>
    <xf numFmtId="0" fontId="20" fillId="0" borderId="25" xfId="51" applyFont="1" applyBorder="1" applyAlignment="1" applyProtection="1">
      <alignment horizontal="left" vertical="center"/>
      <protection/>
    </xf>
    <xf numFmtId="0" fontId="21" fillId="0" borderId="20" xfId="51" applyNumberFormat="1" applyFont="1" applyBorder="1" applyAlignment="1" applyProtection="1">
      <alignment horizontal="left" vertical="center" wrapText="1"/>
      <protection locked="0"/>
    </xf>
    <xf numFmtId="0" fontId="20" fillId="0" borderId="23" xfId="51" applyFont="1" applyBorder="1" applyAlignment="1" applyProtection="1">
      <alignment horizontal="left" vertical="center"/>
      <protection/>
    </xf>
    <xf numFmtId="164" fontId="20" fillId="0" borderId="26" xfId="51" applyNumberFormat="1" applyFont="1" applyBorder="1" applyAlignment="1">
      <alignment horizontal="right" vertical="center"/>
      <protection/>
    </xf>
    <xf numFmtId="0" fontId="20" fillId="0" borderId="16" xfId="51" applyFont="1" applyBorder="1" applyAlignment="1" applyProtection="1">
      <alignment horizontal="left" vertical="center"/>
      <protection/>
    </xf>
    <xf numFmtId="164" fontId="20" fillId="0" borderId="27" xfId="51" applyNumberFormat="1" applyFont="1" applyBorder="1" applyAlignment="1" applyProtection="1">
      <alignment horizontal="right" vertical="center"/>
      <protection/>
    </xf>
    <xf numFmtId="164" fontId="20" fillId="0" borderId="28" xfId="51" applyNumberFormat="1" applyFont="1" applyBorder="1" applyAlignment="1" applyProtection="1">
      <alignment horizontal="right" vertical="center"/>
      <protection/>
    </xf>
    <xf numFmtId="0" fontId="19" fillId="0" borderId="40" xfId="51" applyFont="1" applyBorder="1" applyAlignment="1">
      <alignment horizontal="center" vertical="center"/>
      <protection/>
    </xf>
    <xf numFmtId="164" fontId="20" fillId="0" borderId="21" xfId="51" applyNumberFormat="1" applyFont="1" applyBorder="1" applyAlignment="1" applyProtection="1">
      <alignment horizontal="right" vertical="center"/>
      <protection/>
    </xf>
    <xf numFmtId="0" fontId="20" fillId="0" borderId="22" xfId="51" applyFont="1" applyBorder="1" applyAlignment="1" applyProtection="1">
      <alignment horizontal="left" vertical="center"/>
      <protection/>
    </xf>
    <xf numFmtId="164" fontId="20" fillId="0" borderId="41" xfId="51" applyNumberFormat="1" applyFont="1" applyBorder="1" applyAlignment="1" applyProtection="1">
      <alignment horizontal="right" vertical="center"/>
      <protection/>
    </xf>
    <xf numFmtId="164" fontId="20" fillId="0" borderId="42" xfId="51" applyNumberFormat="1" applyFont="1" applyBorder="1" applyAlignment="1" applyProtection="1">
      <alignment horizontal="right" vertical="center"/>
      <protection/>
    </xf>
    <xf numFmtId="0" fontId="20" fillId="0" borderId="15" xfId="51" applyFont="1" applyBorder="1" applyAlignment="1" applyProtection="1">
      <alignment horizontal="left" vertical="center"/>
      <protection/>
    </xf>
    <xf numFmtId="0" fontId="20" fillId="0" borderId="43" xfId="51" applyFont="1" applyBorder="1" applyAlignment="1" applyProtection="1">
      <alignment horizontal="left" vertical="center"/>
      <protection/>
    </xf>
    <xf numFmtId="49" fontId="0" fillId="0" borderId="17" xfId="51" applyNumberFormat="1" applyFont="1" applyBorder="1">
      <alignment/>
      <protection/>
    </xf>
    <xf numFmtId="0" fontId="0" fillId="0" borderId="28" xfId="51" applyBorder="1">
      <alignment/>
      <protection/>
    </xf>
    <xf numFmtId="0" fontId="0" fillId="0" borderId="12" xfId="51" applyFont="1" applyBorder="1">
      <alignment/>
      <protection/>
    </xf>
    <xf numFmtId="0" fontId="0" fillId="0" borderId="16" xfId="51" applyBorder="1">
      <alignment/>
      <protection/>
    </xf>
    <xf numFmtId="164" fontId="0" fillId="0" borderId="12" xfId="51" applyNumberFormat="1" applyBorder="1" applyAlignment="1">
      <alignment horizontal="right"/>
      <protection/>
    </xf>
    <xf numFmtId="0" fontId="0" fillId="0" borderId="16" xfId="51" applyBorder="1" applyAlignment="1">
      <alignment horizontal="left"/>
      <protection/>
    </xf>
    <xf numFmtId="0" fontId="0" fillId="0" borderId="28" xfId="51" applyBorder="1" applyAlignment="1">
      <alignment horizontal="left"/>
      <protection/>
    </xf>
    <xf numFmtId="0" fontId="0" fillId="0" borderId="18" xfId="51" applyBorder="1" applyAlignment="1">
      <alignment horizontal="left"/>
      <protection/>
    </xf>
    <xf numFmtId="49" fontId="0" fillId="0" borderId="24" xfId="51" applyNumberFormat="1" applyFont="1" applyBorder="1">
      <alignment/>
      <protection/>
    </xf>
    <xf numFmtId="0" fontId="0" fillId="0" borderId="27" xfId="51" applyBorder="1">
      <alignment/>
      <protection/>
    </xf>
    <xf numFmtId="49" fontId="0" fillId="0" borderId="11" xfId="51" applyNumberFormat="1" applyFont="1" applyBorder="1">
      <alignment/>
      <protection/>
    </xf>
    <xf numFmtId="0" fontId="0" fillId="0" borderId="23" xfId="51" applyBorder="1">
      <alignment/>
      <protection/>
    </xf>
    <xf numFmtId="164" fontId="0" fillId="0" borderId="11" xfId="51" applyNumberFormat="1" applyBorder="1" applyAlignment="1">
      <alignment horizontal="right"/>
      <protection/>
    </xf>
    <xf numFmtId="0" fontId="0" fillId="0" borderId="23" xfId="51" applyBorder="1" applyAlignment="1">
      <alignment horizontal="left"/>
      <protection/>
    </xf>
    <xf numFmtId="0" fontId="0" fillId="0" borderId="11" xfId="51" applyFont="1" applyBorder="1">
      <alignment/>
      <protection/>
    </xf>
    <xf numFmtId="0" fontId="0" fillId="0" borderId="27" xfId="51" applyBorder="1" applyAlignment="1">
      <alignment horizontal="left"/>
      <protection/>
    </xf>
    <xf numFmtId="0" fontId="0" fillId="0" borderId="25" xfId="51" applyBorder="1" applyAlignment="1">
      <alignment horizontal="left"/>
      <protection/>
    </xf>
    <xf numFmtId="49" fontId="0" fillId="0" borderId="21" xfId="51" applyNumberFormat="1" applyFont="1" applyBorder="1">
      <alignment/>
      <protection/>
    </xf>
    <xf numFmtId="0" fontId="0" fillId="0" borderId="41" xfId="51" applyBorder="1">
      <alignment/>
      <protection/>
    </xf>
    <xf numFmtId="49" fontId="0" fillId="0" borderId="44" xfId="51" applyNumberFormat="1" applyFont="1" applyBorder="1">
      <alignment/>
      <protection/>
    </xf>
    <xf numFmtId="0" fontId="0" fillId="0" borderId="22" xfId="51" applyBorder="1">
      <alignment/>
      <protection/>
    </xf>
    <xf numFmtId="164" fontId="0" fillId="0" borderId="44" xfId="51" applyNumberFormat="1" applyBorder="1" applyAlignment="1">
      <alignment horizontal="right"/>
      <protection/>
    </xf>
    <xf numFmtId="0" fontId="0" fillId="0" borderId="22" xfId="51" applyBorder="1" applyAlignment="1">
      <alignment horizontal="left"/>
      <protection/>
    </xf>
    <xf numFmtId="0" fontId="0" fillId="0" borderId="44" xfId="51" applyFont="1" applyBorder="1">
      <alignment/>
      <protection/>
    </xf>
    <xf numFmtId="0" fontId="0" fillId="0" borderId="41" xfId="51" applyBorder="1" applyAlignment="1">
      <alignment horizontal="left"/>
      <protection/>
    </xf>
    <xf numFmtId="0" fontId="0" fillId="0" borderId="43" xfId="51" applyBorder="1" applyAlignment="1">
      <alignment horizontal="left"/>
      <protection/>
    </xf>
    <xf numFmtId="49" fontId="0" fillId="0" borderId="10" xfId="51" applyNumberFormat="1" applyFont="1" applyBorder="1">
      <alignment/>
      <protection/>
    </xf>
    <xf numFmtId="49" fontId="0" fillId="0" borderId="12" xfId="51" applyNumberFormat="1" applyFont="1" applyBorder="1">
      <alignment/>
      <protection/>
    </xf>
    <xf numFmtId="49" fontId="0" fillId="0" borderId="19" xfId="51" applyNumberFormat="1" applyFont="1" applyBorder="1">
      <alignment/>
      <protection/>
    </xf>
    <xf numFmtId="49" fontId="0" fillId="0" borderId="40" xfId="51" applyNumberFormat="1" applyFont="1" applyBorder="1">
      <alignment/>
      <protection/>
    </xf>
    <xf numFmtId="49" fontId="0" fillId="0" borderId="0" xfId="51" applyNumberFormat="1">
      <alignment/>
      <protection/>
    </xf>
    <xf numFmtId="0" fontId="0" fillId="0" borderId="0" xfId="51" applyFont="1">
      <alignment/>
      <protection/>
    </xf>
    <xf numFmtId="0" fontId="0" fillId="0" borderId="45" xfId="51" applyFont="1" applyBorder="1">
      <alignment/>
      <protection/>
    </xf>
    <xf numFmtId="164" fontId="0" fillId="0" borderId="27" xfId="51" applyNumberFormat="1" applyBorder="1" applyAlignment="1">
      <alignment horizontal="right" vertical="center"/>
      <protection/>
    </xf>
    <xf numFmtId="0" fontId="0" fillId="0" borderId="23" xfId="51" applyBorder="1" applyAlignment="1">
      <alignment horizontal="left" vertical="center"/>
      <protection/>
    </xf>
    <xf numFmtId="0" fontId="0" fillId="0" borderId="0" xfId="51" applyBorder="1">
      <alignment/>
      <protection/>
    </xf>
    <xf numFmtId="0" fontId="21" fillId="0" borderId="20" xfId="0" applyNumberFormat="1" applyFont="1" applyBorder="1" applyAlignment="1" applyProtection="1">
      <alignment horizontal="left" vertical="center" wrapText="1"/>
      <protection locked="0"/>
    </xf>
    <xf numFmtId="0" fontId="22" fillId="18" borderId="46" xfId="0" applyFont="1" applyFill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>
      <alignment horizontal="center" vertical="center"/>
    </xf>
    <xf numFmtId="0" fontId="19" fillId="0" borderId="39" xfId="0" applyFont="1" applyBorder="1" applyAlignment="1" applyProtection="1">
      <alignment horizontal="center" wrapText="1"/>
      <protection/>
    </xf>
    <xf numFmtId="0" fontId="19" fillId="0" borderId="48" xfId="0" applyFont="1" applyBorder="1" applyAlignment="1" applyProtection="1">
      <alignment horizontal="center" wrapText="1"/>
      <protection/>
    </xf>
    <xf numFmtId="0" fontId="19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9" fillId="0" borderId="4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center"/>
    </xf>
    <xf numFmtId="0" fontId="22" fillId="18" borderId="46" xfId="51" applyFont="1" applyFill="1" applyBorder="1" applyAlignment="1" applyProtection="1">
      <alignment horizontal="center" vertical="center"/>
      <protection/>
    </xf>
    <xf numFmtId="0" fontId="19" fillId="0" borderId="46" xfId="51" applyFont="1" applyBorder="1" applyAlignment="1" applyProtection="1">
      <alignment horizontal="center" vertical="center"/>
      <protection locked="0"/>
    </xf>
    <xf numFmtId="0" fontId="19" fillId="0" borderId="39" xfId="51" applyFont="1" applyBorder="1" applyAlignment="1" applyProtection="1">
      <alignment horizontal="center" wrapText="1"/>
      <protection/>
    </xf>
    <xf numFmtId="0" fontId="19" fillId="0" borderId="48" xfId="51" applyFont="1" applyBorder="1" applyAlignment="1" applyProtection="1">
      <alignment horizontal="center" wrapText="1"/>
      <protection/>
    </xf>
    <xf numFmtId="0" fontId="19" fillId="0" borderId="49" xfId="51" applyFont="1" applyBorder="1" applyAlignment="1">
      <alignment horizontal="center"/>
      <protection/>
    </xf>
    <xf numFmtId="0" fontId="19" fillId="0" borderId="47" xfId="51" applyFont="1" applyBorder="1" applyAlignment="1" applyProtection="1">
      <alignment horizontal="center" vertical="center"/>
      <protection locked="0"/>
    </xf>
    <xf numFmtId="0" fontId="22" fillId="18" borderId="51" xfId="51" applyFont="1" applyFill="1" applyBorder="1" applyAlignment="1" applyProtection="1">
      <alignment horizontal="center" vertical="center"/>
      <protection/>
    </xf>
    <xf numFmtId="0" fontId="19" fillId="0" borderId="52" xfId="51" applyFont="1" applyBorder="1" applyAlignment="1" applyProtection="1">
      <alignment horizontal="center" vertical="center"/>
      <protection locked="0"/>
    </xf>
    <xf numFmtId="0" fontId="0" fillId="0" borderId="45" xfId="51" applyFont="1" applyBorder="1" applyAlignment="1">
      <alignment horizontal="center"/>
      <protection/>
    </xf>
    <xf numFmtId="0" fontId="0" fillId="0" borderId="53" xfId="51" applyFont="1" applyBorder="1" applyAlignment="1">
      <alignment horizontal="center"/>
      <protection/>
    </xf>
    <xf numFmtId="0" fontId="0" fillId="0" borderId="54" xfId="51" applyFont="1" applyBorder="1" applyAlignment="1">
      <alignment horizontal="center"/>
      <protection/>
    </xf>
    <xf numFmtId="0" fontId="19" fillId="0" borderId="45" xfId="51" applyFont="1" applyBorder="1" applyAlignment="1">
      <alignment horizontal="left" vertical="center"/>
      <protection/>
    </xf>
    <xf numFmtId="0" fontId="18" fillId="0" borderId="55" xfId="51" applyFont="1" applyBorder="1" applyAlignment="1">
      <alignment horizontal="center" vertical="center"/>
      <protection/>
    </xf>
    <xf numFmtId="165" fontId="25" fillId="0" borderId="45" xfId="51" applyNumberFormat="1" applyFont="1" applyBorder="1" applyAlignment="1">
      <alignment horizontal="center" vertical="center"/>
      <protection/>
    </xf>
    <xf numFmtId="0" fontId="20" fillId="0" borderId="27" xfId="5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horizontal="center" vertical="center"/>
      <protection/>
    </xf>
    <xf numFmtId="164" fontId="19" fillId="0" borderId="45" xfId="51" applyNumberFormat="1" applyFont="1" applyBorder="1" applyAlignment="1">
      <alignment horizontal="right" vertical="center"/>
      <protection/>
    </xf>
    <xf numFmtId="166" fontId="25" fillId="0" borderId="45" xfId="51" applyNumberFormat="1" applyFont="1" applyBorder="1" applyAlignment="1">
      <alignment horizontal="center" vertical="center"/>
      <protection/>
    </xf>
    <xf numFmtId="0" fontId="20" fillId="0" borderId="23" xfId="51" applyFont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JeverOpen_Gruppenmust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00390625" style="0" customWidth="1"/>
    <col min="2" max="2" width="16.140625" style="0" customWidth="1"/>
  </cols>
  <sheetData>
    <row r="2" spans="1:3" ht="15">
      <c r="A2" s="49" t="s">
        <v>15</v>
      </c>
      <c r="B2" s="49" t="s">
        <v>37</v>
      </c>
      <c r="C2" s="48" t="s">
        <v>16</v>
      </c>
    </row>
    <row r="3" spans="1:3" ht="12.75">
      <c r="A3" t="s">
        <v>31</v>
      </c>
      <c r="B3">
        <v>23</v>
      </c>
      <c r="C3" s="48" t="s">
        <v>32</v>
      </c>
    </row>
    <row r="4" spans="1:2" ht="12.75">
      <c r="A4" t="s">
        <v>30</v>
      </c>
      <c r="B4">
        <v>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zoomScalePageLayoutView="0" workbookViewId="0" topLeftCell="A1">
      <selection activeCell="W4" sqref="W4:X4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4.7109375" style="51" customWidth="1"/>
    <col min="18" max="18" width="4.57421875" style="51" customWidth="1"/>
    <col min="19" max="20" width="3.7109375" style="51" customWidth="1"/>
    <col min="21" max="24" width="4.7109375" style="51" customWidth="1"/>
    <col min="25" max="25" width="7.7109375" style="51" bestFit="1" customWidth="1"/>
    <col min="26" max="26" width="5.28125" style="51" bestFit="1" customWidth="1"/>
    <col min="27" max="27" width="4.57421875" style="51" bestFit="1" customWidth="1"/>
    <col min="28" max="29" width="3.7109375" style="51" customWidth="1"/>
    <col min="30" max="16384" width="11.421875" style="51" customWidth="1"/>
  </cols>
  <sheetData>
    <row r="1" spans="1:28" ht="32.25" customHeight="1" thickBot="1">
      <c r="A1" s="124" t="str">
        <f>Klasse&amp;"  Platzierung "&amp;(info!B4+1)&amp;"-"&amp;info!B3&amp;" Grp 1"</f>
        <v>Hobby-Klasse  Platzierung 13-23 Grp 1</v>
      </c>
      <c r="B1" s="124"/>
      <c r="C1" s="124"/>
      <c r="D1" s="124"/>
      <c r="E1" s="133">
        <v>1</v>
      </c>
      <c r="F1" s="133"/>
      <c r="G1" s="134">
        <v>2</v>
      </c>
      <c r="H1" s="134"/>
      <c r="I1" s="134">
        <v>3</v>
      </c>
      <c r="J1" s="134"/>
      <c r="K1" s="134">
        <v>4</v>
      </c>
      <c r="L1" s="134"/>
      <c r="M1" s="134">
        <v>5</v>
      </c>
      <c r="N1" s="134"/>
      <c r="O1" s="134">
        <v>6</v>
      </c>
      <c r="P1" s="134"/>
      <c r="Q1" s="135" t="s">
        <v>0</v>
      </c>
      <c r="R1" s="135"/>
      <c r="S1" s="135" t="s">
        <v>1</v>
      </c>
      <c r="T1" s="135"/>
      <c r="U1" s="135" t="s">
        <v>2</v>
      </c>
      <c r="V1" s="135"/>
      <c r="W1" s="135" t="s">
        <v>3</v>
      </c>
      <c r="X1" s="135"/>
      <c r="Y1" s="50" t="s">
        <v>17</v>
      </c>
      <c r="Z1" s="50" t="s">
        <v>3</v>
      </c>
      <c r="AA1" s="50" t="s">
        <v>18</v>
      </c>
      <c r="AB1" s="116" t="s">
        <v>33</v>
      </c>
    </row>
    <row r="2" spans="1:28" ht="33" customHeight="1" thickBot="1">
      <c r="A2" s="52">
        <v>1</v>
      </c>
      <c r="B2" s="53" t="str">
        <f>IF(ISERROR($AB2),$Y2,VLOOKUP($AB2,Grp1!$A$2:$D$5,COLUMN(),0))</f>
        <v>Rudolph/Renner</v>
      </c>
      <c r="C2" s="54"/>
      <c r="D2" s="55" t="str">
        <f>IF(ISERROR($AB2),"",VLOOKUP($AB2,Grp1!$A$2:$D$5,COLUMN(),0))</f>
        <v>Heidmühler FC</v>
      </c>
      <c r="E2" s="131"/>
      <c r="F2" s="131"/>
      <c r="G2" s="56">
        <f>S14</f>
        <v>1</v>
      </c>
      <c r="H2" s="57">
        <f>T14</f>
        <v>2</v>
      </c>
      <c r="I2" s="58">
        <f>T16</f>
        <v>2</v>
      </c>
      <c r="J2" s="59">
        <f>S16</f>
        <v>0</v>
      </c>
      <c r="K2" s="58">
        <f>S20</f>
        <v>1</v>
      </c>
      <c r="L2" s="59">
        <f>T20</f>
        <v>2</v>
      </c>
      <c r="M2" s="58">
        <f>S21</f>
        <v>2</v>
      </c>
      <c r="N2" s="59">
        <f>T21</f>
        <v>1</v>
      </c>
      <c r="O2" s="58">
        <f>S9</f>
        <v>2</v>
      </c>
      <c r="P2" s="59">
        <f>T9</f>
        <v>0</v>
      </c>
      <c r="Q2" s="60">
        <f>IF(ISBLANK(B2),"",SUM(G9,K9,O9,G14,K14,O14,H16,L16,P16,G20,K20,O20,G21,K21,O21))</f>
        <v>26</v>
      </c>
      <c r="R2" s="61">
        <f>IF(ISBLANK(B2),"",SUM(H9,L9,P9,H14,L14,P14,G16,K16,O16,H20,L20,P20,H21,L21,P21))</f>
        <v>20</v>
      </c>
      <c r="S2" s="60">
        <f>IF(ISBLANK(B2),"",SUM(G2,I2,K2,M2,O2))</f>
        <v>8</v>
      </c>
      <c r="T2" s="61">
        <f>IF(ISBLANK(B2),"",SUM(H2,J2,L2,N2,P2))</f>
        <v>5</v>
      </c>
      <c r="U2" s="60">
        <f>IF(ISBLANK(B2),"",IF(G2=2,1,0)+IF(I2=2,1,0)+IF(K2=2,1,0)+IF(M2=2,1,0)+IF(O2=2,1,0))</f>
        <v>3</v>
      </c>
      <c r="V2" s="61">
        <f>IF(ISBLANK(B2),"",IF(H2=2,1,0)+IF(J2=2,1,0)+IF(L2=2,1,0)+IF(N2=2,1,0)+IF(P2=2,1,0))</f>
        <v>2</v>
      </c>
      <c r="W2" s="132">
        <v>2</v>
      </c>
      <c r="X2" s="132"/>
      <c r="Y2" s="50" t="str">
        <f aca="true" t="shared" si="0" ref="Y2:Y7">Z2&amp;". Grp "&amp;AA2</f>
        <v>3. Grp 1</v>
      </c>
      <c r="Z2" s="51">
        <v>3</v>
      </c>
      <c r="AA2" s="51">
        <v>1</v>
      </c>
      <c r="AB2" s="51">
        <f>MATCH(Z2,Grp1!$S$2:$S$5,0)</f>
        <v>2</v>
      </c>
    </row>
    <row r="3" spans="1:28" ht="33" customHeight="1" thickBot="1">
      <c r="A3" s="62">
        <v>2</v>
      </c>
      <c r="B3" s="63" t="str">
        <f>IF(ISERROR($AB3),$Y3,VLOOKUP($AB3,Grp2!$A$2:$D$5,COLUMN(),0))</f>
        <v>Kressin/Wilken</v>
      </c>
      <c r="C3" s="64"/>
      <c r="D3" s="65" t="str">
        <f>IF(ISERROR($AB3),"",VLOOKUP($AB3,Grp2!$A$2:$D$5,COLUMN(),0))</f>
        <v>MTV Jever</v>
      </c>
      <c r="E3" s="60">
        <f>T14</f>
        <v>2</v>
      </c>
      <c r="F3" s="61">
        <f>S14</f>
        <v>1</v>
      </c>
      <c r="G3" s="131"/>
      <c r="H3" s="131"/>
      <c r="I3" s="66">
        <f>S19</f>
        <v>2</v>
      </c>
      <c r="J3" s="67">
        <f>T19</f>
        <v>1</v>
      </c>
      <c r="K3" s="68">
        <f>T23</f>
        <v>1</v>
      </c>
      <c r="L3" s="69">
        <f>S23</f>
        <v>2</v>
      </c>
      <c r="M3" s="68">
        <f>S10</f>
        <v>1</v>
      </c>
      <c r="N3" s="69">
        <f>T10</f>
        <v>2</v>
      </c>
      <c r="O3" s="68">
        <f>S15</f>
        <v>2</v>
      </c>
      <c r="P3" s="69">
        <f>T15</f>
        <v>0</v>
      </c>
      <c r="Q3" s="70">
        <f>IF(ISBLANK(B3),"",SUM(G10,K10,O10,H14,L14,P14,G15,K15,O15,G19,K19,O19,H23,L23,P23))</f>
        <v>29</v>
      </c>
      <c r="R3" s="71">
        <f>IF(ISBLANK(B3),"",SUM(H10,L10,P10,G14,K14,O14,H15,L15,P15,H19,L19,P19,G23,K23,O23))</f>
        <v>24</v>
      </c>
      <c r="S3" s="70">
        <f>IF(ISBLANK(B3),"",SUM(E3,I3,K3,M3,O3))</f>
        <v>8</v>
      </c>
      <c r="T3" s="71">
        <f>IF(ISBLANK(B3),"",SUM(F3,J3,L3,N3,P3))</f>
        <v>6</v>
      </c>
      <c r="U3" s="70">
        <f>IF(ISBLANK(B3),"",IF(E3=2,1,0)+IF(I3=2,1,0)+IF(K3=2,1,0)+IF(M3=2,1,0)+IF(O3=2,1,0))</f>
        <v>3</v>
      </c>
      <c r="V3" s="71">
        <f>IF(ISBLANK(B3),"",IF(F3=2,1,0)+IF(J3=2,1,0)+IF(L3=2,1,0)+IF(N3=2,1,0)+IF(P3=2,1,0))</f>
        <v>2</v>
      </c>
      <c r="W3" s="136">
        <v>4</v>
      </c>
      <c r="X3" s="136"/>
      <c r="Y3" s="50" t="str">
        <f t="shared" si="0"/>
        <v>4. Grp 2</v>
      </c>
      <c r="Z3" s="51">
        <v>4</v>
      </c>
      <c r="AA3" s="51">
        <v>2</v>
      </c>
      <c r="AB3" s="51">
        <f>MATCH(Z3,Grp2!$S$2:$S$5,0)</f>
        <v>3</v>
      </c>
    </row>
    <row r="4" spans="1:28" ht="33" customHeight="1" thickBot="1">
      <c r="A4" s="62">
        <v>3</v>
      </c>
      <c r="B4" s="63" t="str">
        <f>IF(ISERROR($AB4),$Y4,VLOOKUP($AB4,Grp3!$A$2:$D$5,COLUMN(),0))</f>
        <v>Becker/Köther</v>
      </c>
      <c r="C4" s="64"/>
      <c r="D4" s="72" t="str">
        <f>IF(ISERROR($AB4),"",VLOOKUP($AB4,Grp3!$A$2:$D$5,COLUMN(),0))</f>
        <v>Vestische Straßenbahnen / SVV Rethem</v>
      </c>
      <c r="E4" s="70">
        <f>S16</f>
        <v>0</v>
      </c>
      <c r="F4" s="73">
        <f>T16</f>
        <v>2</v>
      </c>
      <c r="G4" s="74">
        <f>T19</f>
        <v>1</v>
      </c>
      <c r="H4" s="75">
        <f>S19</f>
        <v>2</v>
      </c>
      <c r="I4" s="131"/>
      <c r="J4" s="131"/>
      <c r="K4" s="66">
        <f>S11</f>
        <v>1</v>
      </c>
      <c r="L4" s="67">
        <f>T11</f>
        <v>2</v>
      </c>
      <c r="M4" s="68">
        <f>S12</f>
        <v>2</v>
      </c>
      <c r="N4" s="69">
        <f>T12</f>
        <v>1</v>
      </c>
      <c r="O4" s="68">
        <f>S22</f>
        <v>2</v>
      </c>
      <c r="P4" s="69">
        <f>T22</f>
        <v>0</v>
      </c>
      <c r="Q4" s="70">
        <f>IF(ISBLANK(B4),"",SUM(G11,K11,O11,G12,K12,O12,G16,K16,O16,H19,L19,P19,G22,K22,O22))</f>
        <v>24</v>
      </c>
      <c r="R4" s="71">
        <f>IF(ISBLANK(B4),"",SUM(H11,L11,P11,H12,L12,P12,H16,L16,P16,G19,K19,O19,H22,L22,P22))</f>
        <v>25</v>
      </c>
      <c r="S4" s="70">
        <f>IF(ISBLANK(B4),"",SUM(G4,E4,K4,M4,O4))</f>
        <v>6</v>
      </c>
      <c r="T4" s="71">
        <f>IF(ISBLANK(B4),"",SUM(H4,F4,L4,N4,P4))</f>
        <v>7</v>
      </c>
      <c r="U4" s="70">
        <f>IF(ISBLANK(B4),"",IF(G4=2,1,0)+IF(E4=2,1,0)+IF(K4=2,1,0)+IF(M4=2,1,0)+IF(O4=2,1,0))</f>
        <v>2</v>
      </c>
      <c r="V4" s="71">
        <f>IF(ISBLANK(B4),"",IF(H4=2,1,0)+IF(F4=2,1,0)+IF(L4=2,1,0)+IF(N4=2,1,0)+IF(P4=2,1,0))</f>
        <v>3</v>
      </c>
      <c r="W4" s="136">
        <v>5</v>
      </c>
      <c r="X4" s="136"/>
      <c r="Y4" s="50" t="str">
        <f t="shared" si="0"/>
        <v>3. Grp 3</v>
      </c>
      <c r="Z4" s="51">
        <v>3</v>
      </c>
      <c r="AA4" s="51">
        <v>3</v>
      </c>
      <c r="AB4" s="51">
        <f>MATCH(Z4,Grp3!$S$2:$S$5,0)</f>
        <v>4</v>
      </c>
    </row>
    <row r="5" spans="1:28" ht="33" customHeight="1" thickBot="1">
      <c r="A5" s="62">
        <v>4</v>
      </c>
      <c r="B5" s="63" t="str">
        <f>IF(ISERROR($AB5),$Y5,VLOOKUP($AB5,Grp4!$A$2:$D$5,COLUMN(),0))</f>
        <v>Lufter/Grob</v>
      </c>
      <c r="C5" s="64"/>
      <c r="D5" s="65" t="str">
        <f>IF(ISERROR($AB5),"",VLOOKUP($AB5,Grp4!$A$2:$D$5,COLUMN(),0))</f>
        <v>BSG EVAG Essen</v>
      </c>
      <c r="E5" s="70">
        <f>T20</f>
        <v>2</v>
      </c>
      <c r="F5" s="73">
        <f>S20</f>
        <v>1</v>
      </c>
      <c r="G5" s="76">
        <f>S23</f>
        <v>2</v>
      </c>
      <c r="H5" s="73">
        <f>T23</f>
        <v>1</v>
      </c>
      <c r="I5" s="77">
        <f>T11</f>
        <v>2</v>
      </c>
      <c r="J5" s="75">
        <f>S11</f>
        <v>1</v>
      </c>
      <c r="K5" s="131"/>
      <c r="L5" s="131"/>
      <c r="M5" s="66">
        <f>T17</f>
        <v>0</v>
      </c>
      <c r="N5" s="67">
        <f>S17</f>
        <v>2</v>
      </c>
      <c r="O5" s="68">
        <f>S13</f>
        <v>2</v>
      </c>
      <c r="P5" s="69">
        <f>T13</f>
        <v>0</v>
      </c>
      <c r="Q5" s="70">
        <f>IF(ISBLANK(B5),"",SUM(H11,L11,P11,G13,K13,O13,H17,L17,P17,H20,L20,P20,G23,K23,O23))</f>
        <v>32</v>
      </c>
      <c r="R5" s="71">
        <f>IF(ISBLANK(B5),"",SUM(G11,K11,O11,H13,L13,P13,G17,K17,O17,G20,K20,O20,H23,P23))</f>
        <v>20</v>
      </c>
      <c r="S5" s="70">
        <f>IF(ISBLANK(B5),"",SUM(E5,I5,G5,M5,O5))</f>
        <v>8</v>
      </c>
      <c r="T5" s="71">
        <f>IF(ISBLANK(B5),"",SUM(F5,J5,H5,N5,P5))</f>
        <v>5</v>
      </c>
      <c r="U5" s="70">
        <f>IF(ISBLANK(B5),"",IF(E5=2,1,0)+IF(I5=2,1,0)+IF(G5=2,1,0)+IF(M5=2,1,0)+IF(O5=2,1,0))</f>
        <v>4</v>
      </c>
      <c r="V5" s="71">
        <f>IF(ISBLANK(B5),"",IF(F5=2,1,0)+IF(J5=2,1,0)+IF(H5=2,1,0)+IF(N5=2,1,0)+IF(P5=2,1,0))</f>
        <v>1</v>
      </c>
      <c r="W5" s="136">
        <v>1</v>
      </c>
      <c r="X5" s="136"/>
      <c r="Y5" s="50" t="str">
        <f t="shared" si="0"/>
        <v>4. Grp 4</v>
      </c>
      <c r="Z5" s="51">
        <v>4</v>
      </c>
      <c r="AA5" s="51">
        <v>4</v>
      </c>
      <c r="AB5" s="51">
        <f>MATCH(Z5,Grp4!$S$2:$S$5,0)</f>
        <v>1</v>
      </c>
    </row>
    <row r="6" spans="1:28" ht="33" customHeight="1" thickBot="1">
      <c r="A6" s="62">
        <v>5</v>
      </c>
      <c r="B6" s="63" t="str">
        <f>IF(ISERROR($AB6),$Y6,VLOOKUP($AB6,Grp5!$A$2:$D$5,COLUMN(),0))</f>
        <v>Wehrs/Quest</v>
      </c>
      <c r="C6" s="64"/>
      <c r="D6" s="65" t="str">
        <f>IF(ISERROR($AB6),"",VLOOKUP($AB6,Grp5!$A$2:$D$5,COLUMN(),0))</f>
        <v>TuS Leese</v>
      </c>
      <c r="E6" s="70">
        <f>T21</f>
        <v>1</v>
      </c>
      <c r="F6" s="73">
        <f>S21</f>
        <v>2</v>
      </c>
      <c r="G6" s="76">
        <f>T10</f>
        <v>2</v>
      </c>
      <c r="H6" s="73">
        <f>S10</f>
        <v>1</v>
      </c>
      <c r="I6" s="76">
        <f>T12</f>
        <v>1</v>
      </c>
      <c r="J6" s="73">
        <f>S12</f>
        <v>2</v>
      </c>
      <c r="K6" s="77">
        <f>S17</f>
        <v>2</v>
      </c>
      <c r="L6" s="75">
        <f>T17</f>
        <v>0</v>
      </c>
      <c r="M6" s="131"/>
      <c r="N6" s="131"/>
      <c r="O6" s="66">
        <f>S18</f>
        <v>2</v>
      </c>
      <c r="P6" s="67">
        <f>T18</f>
        <v>0</v>
      </c>
      <c r="Q6" s="70">
        <f>IF(ISBLANK(B6),"",SUM(H10,L10,P10,H12,L12,P12,G17,K17,O17,G18,K18,O18,H21,L21,P21))</f>
        <v>28</v>
      </c>
      <c r="R6" s="71">
        <f>IF(ISBLANK(B6),"",SUM(G10,K10,O10,G12,K12,O12,H17,L17,P17,H18,L18,P18,G21,K21,O21))</f>
        <v>21</v>
      </c>
      <c r="S6" s="70">
        <f>IF(ISBLANK(B6),"",SUM(E6,G6,K6,I6,O6))</f>
        <v>8</v>
      </c>
      <c r="T6" s="71">
        <f>IF(ISBLANK(B6),"",SUM(F6,H6,L6,J6,P6))</f>
        <v>5</v>
      </c>
      <c r="U6" s="70">
        <f>IF(ISBLANK(B6),"",IF(E6=2,1,0)+IF(G6=2,1,0)+IF(K6=2,1,0)+IF(I6=2,1,0)+IF(O6=2,1,0))</f>
        <v>3</v>
      </c>
      <c r="V6" s="71">
        <f>IF(ISBLANK(B6),"",IF(F6=2,1,0)+IF(H6=2,1,0)+IF(L6=2,1,0)+IF(J6=2,1,0)+IF(P6=2,1,0))</f>
        <v>2</v>
      </c>
      <c r="W6" s="136">
        <v>3</v>
      </c>
      <c r="X6" s="136"/>
      <c r="Y6" s="50" t="str">
        <f t="shared" si="0"/>
        <v>3. Grp 5</v>
      </c>
      <c r="Z6" s="51">
        <v>3</v>
      </c>
      <c r="AA6" s="51">
        <v>5</v>
      </c>
      <c r="AB6" s="51">
        <f>MATCH(Z6,Grp5!$S$2:$S$5,0)</f>
        <v>3</v>
      </c>
    </row>
    <row r="7" spans="1:28" ht="33" customHeight="1" thickBot="1">
      <c r="A7" s="78">
        <v>6</v>
      </c>
      <c r="B7" s="63" t="str">
        <f>IF(ISERROR($AB7),$Y7,VLOOKUP($AB7,Grp6!$A$2:$D$5,COLUMN(),0))</f>
        <v>Moritzen,Finn/Kampfschroer</v>
      </c>
      <c r="C7" s="64"/>
      <c r="D7" s="65" t="str">
        <f>IF(ISERROR($AB7),"",VLOOKUP($AB7,Grp6!$A$2:$D$5,COLUMN(),0))</f>
        <v>ohne</v>
      </c>
      <c r="E7" s="79">
        <f>T9</f>
        <v>0</v>
      </c>
      <c r="F7" s="80">
        <f>S9</f>
        <v>2</v>
      </c>
      <c r="G7" s="81">
        <f>T15</f>
        <v>0</v>
      </c>
      <c r="H7" s="80">
        <f>S15</f>
        <v>2</v>
      </c>
      <c r="I7" s="81">
        <f>T22</f>
        <v>0</v>
      </c>
      <c r="J7" s="80">
        <f>S22</f>
        <v>2</v>
      </c>
      <c r="K7" s="81">
        <f>T13</f>
        <v>0</v>
      </c>
      <c r="L7" s="80">
        <f>S13</f>
        <v>2</v>
      </c>
      <c r="M7" s="82">
        <f>T18</f>
        <v>0</v>
      </c>
      <c r="N7" s="83">
        <f>S18</f>
        <v>2</v>
      </c>
      <c r="O7" s="137"/>
      <c r="P7" s="137"/>
      <c r="Q7" s="79">
        <f>IF(ISBLANK(B7),"",SUM(H9,L9,P9,H13,L13,P13,H15,L15,P15,H18,L18,P18,H22,L22,P22))</f>
        <v>4</v>
      </c>
      <c r="R7" s="84">
        <f>IF(ISBLANK(B7),"",SUM(G9,K9,O9,G13,K13,O13,G15,K15,O15,G18,K18,O18,G22,K22,O22))</f>
        <v>30</v>
      </c>
      <c r="S7" s="79">
        <f>IF(ISBLANK(B7),"",SUM(E7,G7,I7,M7,K7))</f>
        <v>0</v>
      </c>
      <c r="T7" s="84">
        <f>IF(ISBLANK(B7),"",SUM(F7,H7,J7,N7,L7))</f>
        <v>10</v>
      </c>
      <c r="U7" s="79">
        <f>IF(ISBLANK(B7),"",IF(E7=2,1,0)+IF(G7=2,1,0)+IF(I7=2,1,0)+IF(M7=2,1,0)+IF(K7=2,1,0))</f>
        <v>0</v>
      </c>
      <c r="V7" s="84">
        <f>IF(ISBLANK(B7),"",IF(F7=2,1,0)+IF(H7=2,1,0)+IF(J7=2,1,0)+IF(N7=2,1,0)+IF(L7=2,1,0))</f>
        <v>5</v>
      </c>
      <c r="W7" s="138">
        <v>6</v>
      </c>
      <c r="X7" s="138"/>
      <c r="Y7" s="50" t="str">
        <f t="shared" si="0"/>
        <v>4. Grp 6</v>
      </c>
      <c r="Z7" s="51">
        <v>4</v>
      </c>
      <c r="AA7" s="51">
        <v>6</v>
      </c>
      <c r="AB7" s="51">
        <f>MATCH(Z7,Grp6!$S$2:$S$5,0)</f>
        <v>4</v>
      </c>
    </row>
    <row r="8" ht="13.5" thickBot="1"/>
    <row r="9" spans="1:20" ht="12.75">
      <c r="A9" s="85" t="s">
        <v>19</v>
      </c>
      <c r="B9" s="86" t="str">
        <f>IF(ISBLANK(B2),"",B2)</f>
        <v>Rudolph/Renner</v>
      </c>
      <c r="C9" s="87" t="s">
        <v>5</v>
      </c>
      <c r="D9" s="88" t="str">
        <f>IF(ISBLANK(B7),"",B7)</f>
        <v>Moritzen,Finn/Kampfschroer</v>
      </c>
      <c r="E9" s="140" t="s">
        <v>6</v>
      </c>
      <c r="F9" s="140"/>
      <c r="G9" s="89">
        <v>3</v>
      </c>
      <c r="H9" s="90">
        <v>0</v>
      </c>
      <c r="I9" s="140" t="s">
        <v>7</v>
      </c>
      <c r="J9" s="140"/>
      <c r="K9" s="89">
        <v>3</v>
      </c>
      <c r="L9" s="90">
        <v>0</v>
      </c>
      <c r="M9" s="140" t="s">
        <v>8</v>
      </c>
      <c r="N9" s="140"/>
      <c r="O9" s="89"/>
      <c r="P9" s="90"/>
      <c r="Q9" s="87" t="s">
        <v>9</v>
      </c>
      <c r="R9" s="88"/>
      <c r="S9" s="91">
        <f aca="true" t="shared" si="1" ref="S9:S23">IF(ISBLANK(G9),"",IF(G9&gt;H9,1,0)+IF(K9&gt;L9,1,0)+IF(O9&gt;P9,1,0))</f>
        <v>2</v>
      </c>
      <c r="T9" s="92">
        <f aca="true" t="shared" si="2" ref="T9:T23">IF(ISBLANK(H9),"",IF(H9&gt;G9,1,0)+IF(L9&gt;K9,1,0)+IF(P9&gt;O9,1,0))</f>
        <v>0</v>
      </c>
    </row>
    <row r="10" spans="1:20" ht="12.75">
      <c r="A10" s="93" t="s">
        <v>20</v>
      </c>
      <c r="B10" s="94" t="str">
        <f>IF(ISBLANK(B3),"",B3)</f>
        <v>Kressin/Wilken</v>
      </c>
      <c r="C10" s="95" t="s">
        <v>5</v>
      </c>
      <c r="D10" s="96" t="str">
        <f>IF(ISBLANK(B6),"",B6)</f>
        <v>Wehrs/Quest</v>
      </c>
      <c r="E10" s="139" t="s">
        <v>6</v>
      </c>
      <c r="F10" s="139"/>
      <c r="G10" s="97">
        <v>0</v>
      </c>
      <c r="H10" s="98">
        <v>3</v>
      </c>
      <c r="I10" s="139" t="s">
        <v>7</v>
      </c>
      <c r="J10" s="139"/>
      <c r="K10" s="97">
        <v>3</v>
      </c>
      <c r="L10" s="98">
        <v>0</v>
      </c>
      <c r="M10" s="139" t="s">
        <v>8</v>
      </c>
      <c r="N10" s="139"/>
      <c r="O10" s="97">
        <v>2</v>
      </c>
      <c r="P10" s="98">
        <v>3</v>
      </c>
      <c r="Q10" s="99" t="s">
        <v>9</v>
      </c>
      <c r="R10" s="96"/>
      <c r="S10" s="100">
        <f t="shared" si="1"/>
        <v>1</v>
      </c>
      <c r="T10" s="101">
        <f t="shared" si="2"/>
        <v>2</v>
      </c>
    </row>
    <row r="11" spans="1:20" ht="13.5" thickBot="1">
      <c r="A11" s="102" t="s">
        <v>14</v>
      </c>
      <c r="B11" s="103" t="str">
        <f>IF(ISBLANK(B4),"",B4)</f>
        <v>Becker/Köther</v>
      </c>
      <c r="C11" s="104" t="s">
        <v>5</v>
      </c>
      <c r="D11" s="105" t="str">
        <f>IF(ISBLANK(B5),"",B5)</f>
        <v>Lufter/Grob</v>
      </c>
      <c r="E11" s="141" t="s">
        <v>6</v>
      </c>
      <c r="F11" s="141"/>
      <c r="G11" s="106">
        <v>3</v>
      </c>
      <c r="H11" s="107">
        <v>0</v>
      </c>
      <c r="I11" s="141" t="s">
        <v>7</v>
      </c>
      <c r="J11" s="141"/>
      <c r="K11" s="106">
        <v>1</v>
      </c>
      <c r="L11" s="107">
        <v>3</v>
      </c>
      <c r="M11" s="141" t="s">
        <v>8</v>
      </c>
      <c r="N11" s="141"/>
      <c r="O11" s="106">
        <v>0</v>
      </c>
      <c r="P11" s="107">
        <v>3</v>
      </c>
      <c r="Q11" s="108" t="s">
        <v>9</v>
      </c>
      <c r="R11" s="105"/>
      <c r="S11" s="109">
        <f t="shared" si="1"/>
        <v>1</v>
      </c>
      <c r="T11" s="110">
        <f t="shared" si="2"/>
        <v>2</v>
      </c>
    </row>
    <row r="12" spans="1:20" ht="12.75">
      <c r="A12" s="111" t="s">
        <v>21</v>
      </c>
      <c r="B12" s="87" t="str">
        <f>IF(ISBLANK(B4),"",B4)</f>
        <v>Becker/Köther</v>
      </c>
      <c r="C12" s="112" t="s">
        <v>5</v>
      </c>
      <c r="D12" s="88" t="str">
        <f>IF(ISBLANK(B6),"",B6)</f>
        <v>Wehrs/Quest</v>
      </c>
      <c r="E12" s="140" t="s">
        <v>6</v>
      </c>
      <c r="F12" s="140"/>
      <c r="G12" s="97">
        <v>3</v>
      </c>
      <c r="H12" s="98">
        <v>1</v>
      </c>
      <c r="I12" s="139" t="s">
        <v>7</v>
      </c>
      <c r="J12" s="139"/>
      <c r="K12" s="97">
        <v>0</v>
      </c>
      <c r="L12" s="98">
        <v>3</v>
      </c>
      <c r="M12" s="139" t="s">
        <v>8</v>
      </c>
      <c r="N12" s="139"/>
      <c r="O12" s="97">
        <v>3</v>
      </c>
      <c r="P12" s="98">
        <v>2</v>
      </c>
      <c r="Q12" s="99" t="s">
        <v>9</v>
      </c>
      <c r="R12" s="96"/>
      <c r="S12" s="100">
        <f>IF(ISBLANK(G12),"",IF(G12&gt;H12,1,0)+IF(K12&gt;L12,1,0)+IF(O12&gt;P12,1,0))</f>
        <v>2</v>
      </c>
      <c r="T12" s="101">
        <f>IF(ISBLANK(H12),"",IF(H12&gt;G12,1,0)+IF(L12&gt;K12,1,0)+IF(P12&gt;O12,1,0))</f>
        <v>1</v>
      </c>
    </row>
    <row r="13" spans="1:20" ht="12.75">
      <c r="A13" s="113" t="s">
        <v>22</v>
      </c>
      <c r="B13" s="99" t="str">
        <f>IF(ISBLANK(B5),"",B5)</f>
        <v>Lufter/Grob</v>
      </c>
      <c r="C13" s="95" t="s">
        <v>5</v>
      </c>
      <c r="D13" s="96" t="str">
        <f>IF(ISBLANK(B7),"",B7)</f>
        <v>Moritzen,Finn/Kampfschroer</v>
      </c>
      <c r="E13" s="139" t="s">
        <v>6</v>
      </c>
      <c r="F13" s="139"/>
      <c r="G13" s="97">
        <v>3</v>
      </c>
      <c r="H13" s="98">
        <v>1</v>
      </c>
      <c r="I13" s="139" t="s">
        <v>7</v>
      </c>
      <c r="J13" s="139"/>
      <c r="K13" s="97">
        <v>3</v>
      </c>
      <c r="L13" s="98">
        <v>1</v>
      </c>
      <c r="M13" s="139" t="s">
        <v>8</v>
      </c>
      <c r="N13" s="139"/>
      <c r="O13" s="97"/>
      <c r="P13" s="98"/>
      <c r="Q13" s="99" t="s">
        <v>9</v>
      </c>
      <c r="R13" s="96"/>
      <c r="S13" s="100">
        <f t="shared" si="1"/>
        <v>2</v>
      </c>
      <c r="T13" s="101">
        <f t="shared" si="2"/>
        <v>0</v>
      </c>
    </row>
    <row r="14" spans="1:20" ht="13.5" thickBot="1">
      <c r="A14" s="114" t="s">
        <v>23</v>
      </c>
      <c r="B14" s="108" t="str">
        <f>IF(ISBLANK(B2),"",B2)</f>
        <v>Rudolph/Renner</v>
      </c>
      <c r="C14" s="104" t="s">
        <v>5</v>
      </c>
      <c r="D14" s="105" t="str">
        <f>IF(ISBLANK(B3),"",B3)</f>
        <v>Kressin/Wilken</v>
      </c>
      <c r="E14" s="141" t="s">
        <v>6</v>
      </c>
      <c r="F14" s="141"/>
      <c r="G14" s="106">
        <v>0</v>
      </c>
      <c r="H14" s="107">
        <v>3</v>
      </c>
      <c r="I14" s="141" t="s">
        <v>7</v>
      </c>
      <c r="J14" s="141"/>
      <c r="K14" s="106">
        <v>3</v>
      </c>
      <c r="L14" s="107">
        <v>0</v>
      </c>
      <c r="M14" s="141" t="s">
        <v>8</v>
      </c>
      <c r="N14" s="141"/>
      <c r="O14" s="106">
        <v>0</v>
      </c>
      <c r="P14" s="107">
        <v>3</v>
      </c>
      <c r="Q14" s="108" t="s">
        <v>9</v>
      </c>
      <c r="R14" s="105"/>
      <c r="S14" s="109">
        <f t="shared" si="1"/>
        <v>1</v>
      </c>
      <c r="T14" s="110">
        <f t="shared" si="2"/>
        <v>2</v>
      </c>
    </row>
    <row r="15" spans="1:20" ht="12.75">
      <c r="A15" s="111" t="s">
        <v>24</v>
      </c>
      <c r="B15" s="87" t="str">
        <f>IF(ISBLANK(B3),"",B3)</f>
        <v>Kressin/Wilken</v>
      </c>
      <c r="C15" s="112" t="s">
        <v>5</v>
      </c>
      <c r="D15" s="88" t="str">
        <f>IF(ISBLANK(B7),"",B7)</f>
        <v>Moritzen,Finn/Kampfschroer</v>
      </c>
      <c r="E15" s="140" t="s">
        <v>6</v>
      </c>
      <c r="F15" s="140"/>
      <c r="G15" s="89">
        <v>3</v>
      </c>
      <c r="H15" s="90">
        <v>0</v>
      </c>
      <c r="I15" s="140" t="s">
        <v>7</v>
      </c>
      <c r="J15" s="140"/>
      <c r="K15" s="89">
        <v>3</v>
      </c>
      <c r="L15" s="90">
        <v>1</v>
      </c>
      <c r="M15" s="140" t="s">
        <v>8</v>
      </c>
      <c r="N15" s="140"/>
      <c r="O15" s="89"/>
      <c r="P15" s="90"/>
      <c r="Q15" s="87" t="s">
        <v>9</v>
      </c>
      <c r="R15" s="88"/>
      <c r="S15" s="91">
        <f t="shared" si="1"/>
        <v>2</v>
      </c>
      <c r="T15" s="92">
        <f t="shared" si="2"/>
        <v>0</v>
      </c>
    </row>
    <row r="16" spans="1:20" ht="12.75">
      <c r="A16" s="113" t="s">
        <v>25</v>
      </c>
      <c r="B16" s="99" t="str">
        <f>IF(ISBLANK(B4),"",B4)</f>
        <v>Becker/Köther</v>
      </c>
      <c r="C16" s="95" t="s">
        <v>5</v>
      </c>
      <c r="D16" s="96" t="str">
        <f>IF(ISBLANK(B2),"",B2)</f>
        <v>Rudolph/Renner</v>
      </c>
      <c r="E16" s="139" t="s">
        <v>6</v>
      </c>
      <c r="F16" s="139"/>
      <c r="G16" s="97">
        <v>2</v>
      </c>
      <c r="H16" s="98">
        <v>3</v>
      </c>
      <c r="I16" s="139" t="s">
        <v>7</v>
      </c>
      <c r="J16" s="139"/>
      <c r="K16" s="97">
        <v>0</v>
      </c>
      <c r="L16" s="98">
        <v>3</v>
      </c>
      <c r="M16" s="139" t="s">
        <v>8</v>
      </c>
      <c r="N16" s="139"/>
      <c r="O16" s="97"/>
      <c r="P16" s="98"/>
      <c r="Q16" s="99" t="s">
        <v>9</v>
      </c>
      <c r="R16" s="96"/>
      <c r="S16" s="100">
        <f t="shared" si="1"/>
        <v>0</v>
      </c>
      <c r="T16" s="101">
        <f t="shared" si="2"/>
        <v>2</v>
      </c>
    </row>
    <row r="17" spans="1:20" ht="13.5" thickBot="1">
      <c r="A17" s="114" t="s">
        <v>26</v>
      </c>
      <c r="B17" s="108" t="str">
        <f>IF(ISBLANK(B6),"",B6)</f>
        <v>Wehrs/Quest</v>
      </c>
      <c r="C17" s="104" t="s">
        <v>5</v>
      </c>
      <c r="D17" s="105" t="str">
        <f>IF(ISBLANK(B5),"",B5)</f>
        <v>Lufter/Grob</v>
      </c>
      <c r="E17" s="141" t="s">
        <v>6</v>
      </c>
      <c r="F17" s="141"/>
      <c r="G17" s="106">
        <v>3</v>
      </c>
      <c r="H17" s="107">
        <v>2</v>
      </c>
      <c r="I17" s="141" t="s">
        <v>7</v>
      </c>
      <c r="J17" s="141"/>
      <c r="K17" s="106">
        <v>3</v>
      </c>
      <c r="L17" s="107">
        <v>2</v>
      </c>
      <c r="M17" s="141" t="s">
        <v>8</v>
      </c>
      <c r="N17" s="141"/>
      <c r="O17" s="106"/>
      <c r="P17" s="107"/>
      <c r="Q17" s="108" t="s">
        <v>9</v>
      </c>
      <c r="R17" s="105"/>
      <c r="S17" s="109">
        <f t="shared" si="1"/>
        <v>2</v>
      </c>
      <c r="T17" s="110">
        <f t="shared" si="2"/>
        <v>0</v>
      </c>
    </row>
    <row r="18" spans="1:20" ht="12.75">
      <c r="A18" s="111" t="s">
        <v>27</v>
      </c>
      <c r="B18" s="87" t="str">
        <f>IF(ISBLANK(B6),"",B6)</f>
        <v>Wehrs/Quest</v>
      </c>
      <c r="C18" s="112" t="s">
        <v>5</v>
      </c>
      <c r="D18" s="88" t="str">
        <f>IF(ISBLANK(B7),"",B7)</f>
        <v>Moritzen,Finn/Kampfschroer</v>
      </c>
      <c r="E18" s="140" t="s">
        <v>6</v>
      </c>
      <c r="F18" s="140"/>
      <c r="G18" s="89">
        <v>3</v>
      </c>
      <c r="H18" s="90">
        <v>0</v>
      </c>
      <c r="I18" s="140" t="s">
        <v>7</v>
      </c>
      <c r="J18" s="140"/>
      <c r="K18" s="89">
        <v>3</v>
      </c>
      <c r="L18" s="90">
        <v>0</v>
      </c>
      <c r="M18" s="140" t="s">
        <v>8</v>
      </c>
      <c r="N18" s="140"/>
      <c r="O18" s="89"/>
      <c r="P18" s="90"/>
      <c r="Q18" s="87" t="s">
        <v>9</v>
      </c>
      <c r="R18" s="88"/>
      <c r="S18" s="91">
        <f t="shared" si="1"/>
        <v>2</v>
      </c>
      <c r="T18" s="92">
        <f t="shared" si="2"/>
        <v>0</v>
      </c>
    </row>
    <row r="19" spans="1:20" ht="12.75">
      <c r="A19" s="113" t="s">
        <v>10</v>
      </c>
      <c r="B19" s="99" t="str">
        <f>IF(ISBLANK(B3),"",B3)</f>
        <v>Kressin/Wilken</v>
      </c>
      <c r="C19" s="95" t="s">
        <v>5</v>
      </c>
      <c r="D19" s="96" t="str">
        <f>IF(ISBLANK(B4),"",B4)</f>
        <v>Becker/Köther</v>
      </c>
      <c r="E19" s="139" t="s">
        <v>6</v>
      </c>
      <c r="F19" s="139"/>
      <c r="G19" s="97">
        <v>0</v>
      </c>
      <c r="H19" s="98">
        <v>3</v>
      </c>
      <c r="I19" s="139" t="s">
        <v>7</v>
      </c>
      <c r="J19" s="139"/>
      <c r="K19" s="97">
        <v>3</v>
      </c>
      <c r="L19" s="98">
        <v>1</v>
      </c>
      <c r="M19" s="139" t="s">
        <v>8</v>
      </c>
      <c r="N19" s="139"/>
      <c r="O19" s="97">
        <v>3</v>
      </c>
      <c r="P19" s="98">
        <v>2</v>
      </c>
      <c r="Q19" s="99" t="s">
        <v>9</v>
      </c>
      <c r="R19" s="96"/>
      <c r="S19" s="100">
        <f t="shared" si="1"/>
        <v>2</v>
      </c>
      <c r="T19" s="101">
        <f t="shared" si="2"/>
        <v>1</v>
      </c>
    </row>
    <row r="20" spans="1:20" ht="13.5" thickBot="1">
      <c r="A20" s="114" t="s">
        <v>4</v>
      </c>
      <c r="B20" s="108" t="str">
        <f>IF(ISBLANK(B2),"",B2)</f>
        <v>Rudolph/Renner</v>
      </c>
      <c r="C20" s="104" t="s">
        <v>5</v>
      </c>
      <c r="D20" s="105" t="str">
        <f>IF(ISBLANK(B5),"",B5)</f>
        <v>Lufter/Grob</v>
      </c>
      <c r="E20" s="141" t="s">
        <v>6</v>
      </c>
      <c r="F20" s="141"/>
      <c r="G20" s="106">
        <v>1</v>
      </c>
      <c r="H20" s="107">
        <v>3</v>
      </c>
      <c r="I20" s="141" t="s">
        <v>7</v>
      </c>
      <c r="J20" s="141"/>
      <c r="K20" s="106">
        <v>3</v>
      </c>
      <c r="L20" s="107">
        <v>2</v>
      </c>
      <c r="M20" s="141" t="s">
        <v>8</v>
      </c>
      <c r="N20" s="141"/>
      <c r="O20" s="106">
        <v>1</v>
      </c>
      <c r="P20" s="107">
        <v>3</v>
      </c>
      <c r="Q20" s="108" t="s">
        <v>9</v>
      </c>
      <c r="R20" s="105"/>
      <c r="S20" s="109">
        <f t="shared" si="1"/>
        <v>1</v>
      </c>
      <c r="T20" s="110">
        <f t="shared" si="2"/>
        <v>2</v>
      </c>
    </row>
    <row r="21" spans="1:20" ht="12.75">
      <c r="A21" s="111" t="s">
        <v>28</v>
      </c>
      <c r="B21" s="87" t="str">
        <f>IF(ISBLANK(B2),"",B2)</f>
        <v>Rudolph/Renner</v>
      </c>
      <c r="C21" s="112" t="s">
        <v>5</v>
      </c>
      <c r="D21" s="88" t="str">
        <f>IF(ISBLANK(B6),"",B6)</f>
        <v>Wehrs/Quest</v>
      </c>
      <c r="E21" s="140" t="s">
        <v>6</v>
      </c>
      <c r="F21" s="140"/>
      <c r="G21" s="89">
        <v>3</v>
      </c>
      <c r="H21" s="90">
        <v>0</v>
      </c>
      <c r="I21" s="140" t="s">
        <v>7</v>
      </c>
      <c r="J21" s="140"/>
      <c r="K21" s="89">
        <v>0</v>
      </c>
      <c r="L21" s="90">
        <v>3</v>
      </c>
      <c r="M21" s="140" t="s">
        <v>8</v>
      </c>
      <c r="N21" s="140"/>
      <c r="O21" s="89">
        <v>3</v>
      </c>
      <c r="P21" s="90">
        <v>1</v>
      </c>
      <c r="Q21" s="87" t="s">
        <v>9</v>
      </c>
      <c r="R21" s="88"/>
      <c r="S21" s="91">
        <f t="shared" si="1"/>
        <v>2</v>
      </c>
      <c r="T21" s="92">
        <f t="shared" si="2"/>
        <v>1</v>
      </c>
    </row>
    <row r="22" spans="1:20" ht="12.75">
      <c r="A22" s="113" t="s">
        <v>29</v>
      </c>
      <c r="B22" s="99" t="str">
        <f>IF(ISBLANK(B4),"",B4)</f>
        <v>Becker/Köther</v>
      </c>
      <c r="C22" s="95" t="s">
        <v>5</v>
      </c>
      <c r="D22" s="96" t="str">
        <f>IF(ISBLANK(B7),"",B7)</f>
        <v>Moritzen,Finn/Kampfschroer</v>
      </c>
      <c r="E22" s="139" t="s">
        <v>6</v>
      </c>
      <c r="F22" s="139"/>
      <c r="G22" s="97">
        <v>3</v>
      </c>
      <c r="H22" s="98">
        <v>1</v>
      </c>
      <c r="I22" s="139" t="s">
        <v>7</v>
      </c>
      <c r="J22" s="139"/>
      <c r="K22" s="97">
        <v>3</v>
      </c>
      <c r="L22" s="98">
        <v>0</v>
      </c>
      <c r="M22" s="139" t="s">
        <v>8</v>
      </c>
      <c r="N22" s="139"/>
      <c r="O22" s="97"/>
      <c r="P22" s="98"/>
      <c r="Q22" s="99" t="s">
        <v>9</v>
      </c>
      <c r="R22" s="96"/>
      <c r="S22" s="100">
        <f t="shared" si="1"/>
        <v>2</v>
      </c>
      <c r="T22" s="101">
        <f t="shared" si="2"/>
        <v>0</v>
      </c>
    </row>
    <row r="23" spans="1:20" ht="13.5" thickBot="1">
      <c r="A23" s="114" t="s">
        <v>12</v>
      </c>
      <c r="B23" s="108" t="str">
        <f>IF(ISBLANK(B5),"",B5)</f>
        <v>Lufter/Grob</v>
      </c>
      <c r="C23" s="104" t="s">
        <v>5</v>
      </c>
      <c r="D23" s="105" t="str">
        <f>IF(ISBLANK(B3),"",B3)</f>
        <v>Kressin/Wilken</v>
      </c>
      <c r="E23" s="141" t="s">
        <v>6</v>
      </c>
      <c r="F23" s="141"/>
      <c r="G23" s="106">
        <v>3</v>
      </c>
      <c r="H23" s="107">
        <v>2</v>
      </c>
      <c r="I23" s="141" t="s">
        <v>7</v>
      </c>
      <c r="J23" s="141"/>
      <c r="K23" s="106">
        <v>2</v>
      </c>
      <c r="L23" s="107">
        <v>3</v>
      </c>
      <c r="M23" s="141" t="s">
        <v>8</v>
      </c>
      <c r="N23" s="141"/>
      <c r="O23" s="106">
        <v>3</v>
      </c>
      <c r="P23" s="107">
        <v>1</v>
      </c>
      <c r="Q23" s="108" t="s">
        <v>9</v>
      </c>
      <c r="R23" s="105"/>
      <c r="S23" s="109">
        <f t="shared" si="1"/>
        <v>2</v>
      </c>
      <c r="T23" s="110">
        <f t="shared" si="2"/>
        <v>1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E23:F23"/>
    <mergeCell ref="I23:J23"/>
    <mergeCell ref="M23:N23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17:F17"/>
    <mergeCell ref="I17:J17"/>
    <mergeCell ref="M17:N17"/>
    <mergeCell ref="E18:F18"/>
    <mergeCell ref="I18:J18"/>
    <mergeCell ref="M18:N18"/>
    <mergeCell ref="E15:F15"/>
    <mergeCell ref="I15:J15"/>
    <mergeCell ref="M15:N15"/>
    <mergeCell ref="E16:F16"/>
    <mergeCell ref="I16:J16"/>
    <mergeCell ref="M16:N16"/>
    <mergeCell ref="E13:F13"/>
    <mergeCell ref="I13:J13"/>
    <mergeCell ref="M13:N13"/>
    <mergeCell ref="E14:F14"/>
    <mergeCell ref="I14:J14"/>
    <mergeCell ref="M14:N14"/>
    <mergeCell ref="E11:F11"/>
    <mergeCell ref="I11:J11"/>
    <mergeCell ref="M11:N11"/>
    <mergeCell ref="E12:F12"/>
    <mergeCell ref="I12:J12"/>
    <mergeCell ref="M12:N12"/>
    <mergeCell ref="O7:P7"/>
    <mergeCell ref="W7:X7"/>
    <mergeCell ref="E10:F10"/>
    <mergeCell ref="I10:J10"/>
    <mergeCell ref="M10:N10"/>
    <mergeCell ref="E9:F9"/>
    <mergeCell ref="I9:J9"/>
    <mergeCell ref="M9:N9"/>
    <mergeCell ref="G3:H3"/>
    <mergeCell ref="M6:N6"/>
    <mergeCell ref="I4:J4"/>
    <mergeCell ref="W4:X4"/>
    <mergeCell ref="K5:L5"/>
    <mergeCell ref="W5:X5"/>
    <mergeCell ref="W6:X6"/>
    <mergeCell ref="S1:T1"/>
    <mergeCell ref="U1:V1"/>
    <mergeCell ref="W3:X3"/>
    <mergeCell ref="W1:X1"/>
    <mergeCell ref="E2:F2"/>
    <mergeCell ref="W2:X2"/>
    <mergeCell ref="A1:D1"/>
    <mergeCell ref="E1:F1"/>
    <mergeCell ref="G1:H1"/>
    <mergeCell ref="I1:J1"/>
    <mergeCell ref="K1:L1"/>
    <mergeCell ref="M1:N1"/>
    <mergeCell ref="O1:P1"/>
    <mergeCell ref="Q1:R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zoomScalePageLayoutView="0" workbookViewId="0" topLeftCell="A1">
      <selection activeCell="Y3" sqref="Y3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5.421875" style="51" customWidth="1"/>
    <col min="18" max="18" width="4.57421875" style="51" customWidth="1"/>
    <col min="19" max="20" width="3.7109375" style="51" customWidth="1"/>
    <col min="21" max="24" width="4.7109375" style="51" customWidth="1"/>
    <col min="25" max="25" width="7.7109375" style="51" bestFit="1" customWidth="1"/>
    <col min="26" max="26" width="4.7109375" style="51" customWidth="1"/>
    <col min="27" max="27" width="4.7109375" style="51" bestFit="1" customWidth="1"/>
    <col min="28" max="28" width="5.8515625" style="51" bestFit="1" customWidth="1"/>
    <col min="29" max="29" width="3.7109375" style="51" customWidth="1"/>
    <col min="30" max="16384" width="11.421875" style="51" customWidth="1"/>
  </cols>
  <sheetData>
    <row r="1" spans="1:28" ht="32.25" customHeight="1" thickBot="1">
      <c r="A1" s="124" t="str">
        <f>Klasse&amp;"  Platzierung "&amp;(info!B4+1)&amp;"-"&amp;info!B3&amp;" Grp 2"</f>
        <v>Hobby-Klasse  Platzierung 13-23 Grp 2</v>
      </c>
      <c r="B1" s="124"/>
      <c r="C1" s="124"/>
      <c r="D1" s="124"/>
      <c r="E1" s="133">
        <v>1</v>
      </c>
      <c r="F1" s="133"/>
      <c r="G1" s="134">
        <v>2</v>
      </c>
      <c r="H1" s="134"/>
      <c r="I1" s="134">
        <v>3</v>
      </c>
      <c r="J1" s="134"/>
      <c r="K1" s="134">
        <v>4</v>
      </c>
      <c r="L1" s="134"/>
      <c r="M1" s="134">
        <v>5</v>
      </c>
      <c r="N1" s="134"/>
      <c r="O1" s="134">
        <v>6</v>
      </c>
      <c r="P1" s="134"/>
      <c r="Q1" s="135" t="s">
        <v>0</v>
      </c>
      <c r="R1" s="135"/>
      <c r="S1" s="135" t="s">
        <v>1</v>
      </c>
      <c r="T1" s="135"/>
      <c r="U1" s="135" t="s">
        <v>2</v>
      </c>
      <c r="V1" s="135"/>
      <c r="W1" s="135" t="s">
        <v>3</v>
      </c>
      <c r="X1" s="135"/>
      <c r="Y1" s="50" t="s">
        <v>17</v>
      </c>
      <c r="Z1" s="50" t="s">
        <v>3</v>
      </c>
      <c r="AA1" s="50" t="s">
        <v>18</v>
      </c>
      <c r="AB1" s="116" t="s">
        <v>33</v>
      </c>
    </row>
    <row r="2" spans="1:28" ht="33" customHeight="1" thickBot="1">
      <c r="A2" s="52">
        <v>1</v>
      </c>
      <c r="B2" s="53" t="str">
        <f>IF(ISERROR($AB2),$Y2,VLOOKUP($AB2,Grp1!$A$2:$D$5,COLUMN(),0))</f>
        <v>Hansen/Wolter</v>
      </c>
      <c r="C2" s="54"/>
      <c r="D2" s="55" t="str">
        <f>IF(ISERROR($AB2),"",VLOOKUP($AB2,Grp1!$A$2:$D$5,COLUMN(),0))</f>
        <v>TSV Schaalby</v>
      </c>
      <c r="E2" s="131"/>
      <c r="F2" s="131"/>
      <c r="G2" s="56">
        <f>S14</f>
        <v>2</v>
      </c>
      <c r="H2" s="57">
        <f>T14</f>
        <v>0</v>
      </c>
      <c r="I2" s="58">
        <f>T16</f>
        <v>1</v>
      </c>
      <c r="J2" s="59">
        <f>S16</f>
        <v>2</v>
      </c>
      <c r="K2" s="58">
        <f>S20</f>
        <v>2</v>
      </c>
      <c r="L2" s="59">
        <f>T20</f>
        <v>0</v>
      </c>
      <c r="M2" s="58">
        <f>S21</f>
      </c>
      <c r="N2" s="59">
        <f>T21</f>
      </c>
      <c r="O2" s="58">
        <f>S9</f>
        <v>2</v>
      </c>
      <c r="P2" s="59">
        <f>T9</f>
        <v>0</v>
      </c>
      <c r="Q2" s="60">
        <f>IF(ISBLANK(B2),"",SUM(G9,K9,O9,G14,K14,O14,H16,L16,P16,G20,K20,O20,G21,K21,O21))</f>
        <v>23</v>
      </c>
      <c r="R2" s="61">
        <f>IF(ISBLANK(B2),"",SUM(H9,L9,P9,H14,L14,P14,G16,K16,O16,H20,L20,P20,H21,L21,P21))</f>
        <v>9</v>
      </c>
      <c r="S2" s="60">
        <f>IF(ISBLANK(B2),"",SUM(G2,I2,K2,M2,O2))</f>
        <v>7</v>
      </c>
      <c r="T2" s="61">
        <f>IF(ISBLANK(B2),"",SUM(H2,J2,L2,N2,P2))</f>
        <v>2</v>
      </c>
      <c r="U2" s="60">
        <f>IF(ISBLANK(B2),"",IF(G2=2,1,0)+IF(I2=2,1,0)+IF(K2=2,1,0)+IF(M2=2,1,0)+IF(O2=2,1,0))</f>
        <v>3</v>
      </c>
      <c r="V2" s="61">
        <f>IF(ISBLANK(B2),"",IF(H2=2,1,0)+IF(J2=2,1,0)+IF(L2=2,1,0)+IF(N2=2,1,0)+IF(P2=2,1,0))</f>
        <v>1</v>
      </c>
      <c r="W2" s="132">
        <v>2</v>
      </c>
      <c r="X2" s="132"/>
      <c r="Y2" s="50" t="str">
        <f aca="true" t="shared" si="0" ref="Y2:Y7">Z2&amp;". Grp "&amp;AA2</f>
        <v>4. Grp 1</v>
      </c>
      <c r="Z2" s="51">
        <v>4</v>
      </c>
      <c r="AA2" s="51">
        <v>1</v>
      </c>
      <c r="AB2" s="51">
        <f>MATCH(Z2,Grp1!$S$2:$S$5,0)</f>
        <v>4</v>
      </c>
    </row>
    <row r="3" spans="1:28" ht="33" customHeight="1" thickBot="1">
      <c r="A3" s="62">
        <v>2</v>
      </c>
      <c r="B3" s="63" t="str">
        <f>IF(ISERROR($AB3),$Y3,VLOOKUP($AB3,Grp2!$A$2:$D$5,COLUMN(),0))</f>
        <v>Joachinsthaler/Joachinsthaler</v>
      </c>
      <c r="C3" s="64"/>
      <c r="D3" s="65" t="str">
        <f>IF(ISERROR($AB3),"",VLOOKUP($AB3,Grp2!$A$2:$D$5,COLUMN(),0))</f>
        <v>AT Rodenkirchen</v>
      </c>
      <c r="E3" s="60">
        <f>T14</f>
        <v>0</v>
      </c>
      <c r="F3" s="61">
        <f>S14</f>
        <v>2</v>
      </c>
      <c r="G3" s="131"/>
      <c r="H3" s="131"/>
      <c r="I3" s="66">
        <f>S19</f>
        <v>0</v>
      </c>
      <c r="J3" s="67">
        <f>T19</f>
        <v>2</v>
      </c>
      <c r="K3" s="68">
        <f>T23</f>
        <v>0</v>
      </c>
      <c r="L3" s="69">
        <f>S23</f>
        <v>2</v>
      </c>
      <c r="M3" s="68">
        <f>S10</f>
      </c>
      <c r="N3" s="69">
        <f>T10</f>
      </c>
      <c r="O3" s="68">
        <f>S15</f>
        <v>0</v>
      </c>
      <c r="P3" s="69">
        <f>T15</f>
        <v>2</v>
      </c>
      <c r="Q3" s="70">
        <f>IF(ISBLANK(B3),"",SUM(G10,K10,O10,H14,L14,P14,G15,K15,O15,G19,K19,O19,H23,L23,P23))</f>
        <v>2</v>
      </c>
      <c r="R3" s="71">
        <f>IF(ISBLANK(B3),"",SUM(H10,L10,P10,G14,K14,O14,H15,L15,P15,H19,L19,P19,G23,K23,O23))</f>
        <v>24</v>
      </c>
      <c r="S3" s="70">
        <f>IF(ISBLANK(B3),"",SUM(E3,I3,K3,M3,O3))</f>
        <v>0</v>
      </c>
      <c r="T3" s="71">
        <f>IF(ISBLANK(B3),"",SUM(F3,J3,L3,N3,P3))</f>
        <v>8</v>
      </c>
      <c r="U3" s="70">
        <f>IF(ISBLANK(B3),"",IF(E3=2,1,0)+IF(I3=2,1,0)+IF(K3=2,1,0)+IF(M3=2,1,0)+IF(O3=2,1,0))</f>
        <v>0</v>
      </c>
      <c r="V3" s="71">
        <f>IF(ISBLANK(B3),"",IF(F3=2,1,0)+IF(J3=2,1,0)+IF(L3=2,1,0)+IF(N3=2,1,0)+IF(P3=2,1,0))</f>
        <v>4</v>
      </c>
      <c r="W3" s="136">
        <v>5</v>
      </c>
      <c r="X3" s="136"/>
      <c r="Y3" s="50" t="str">
        <f t="shared" si="0"/>
        <v>3. Grp 2</v>
      </c>
      <c r="Z3" s="51">
        <v>3</v>
      </c>
      <c r="AA3" s="51">
        <v>2</v>
      </c>
      <c r="AB3" s="51">
        <f>MATCH(Z3,Grp2!$S$2:$S$5,0)</f>
        <v>4</v>
      </c>
    </row>
    <row r="4" spans="1:28" ht="33" customHeight="1" thickBot="1">
      <c r="A4" s="62">
        <v>3</v>
      </c>
      <c r="B4" s="63" t="str">
        <f>IF(ISERROR($AB4),$Y4,VLOOKUP($AB4,Grp3!$A$2:$D$5,COLUMN(),0))</f>
        <v>Bühmann/Kramer</v>
      </c>
      <c r="C4" s="64"/>
      <c r="D4" s="72" t="str">
        <f>IF(ISERROR($AB4),"",VLOOKUP($AB4,Grp3!$A$2:$D$5,COLUMN(),0))</f>
        <v>TSV Schneeren</v>
      </c>
      <c r="E4" s="70">
        <f>S16</f>
        <v>2</v>
      </c>
      <c r="F4" s="73">
        <f>T16</f>
        <v>1</v>
      </c>
      <c r="G4" s="74">
        <f>T19</f>
        <v>2</v>
      </c>
      <c r="H4" s="75">
        <f>S19</f>
        <v>0</v>
      </c>
      <c r="I4" s="131"/>
      <c r="J4" s="131"/>
      <c r="K4" s="66">
        <f>S11</f>
        <v>2</v>
      </c>
      <c r="L4" s="67">
        <f>T11</f>
        <v>1</v>
      </c>
      <c r="M4" s="68">
        <f>S12</f>
      </c>
      <c r="N4" s="69">
        <f>T12</f>
      </c>
      <c r="O4" s="68">
        <f>S22</f>
        <v>2</v>
      </c>
      <c r="P4" s="69">
        <f>T22</f>
        <v>0</v>
      </c>
      <c r="Q4" s="70">
        <f>IF(ISBLANK(B4),"",SUM(G11,K11,O11,G12,K12,O12,G16,K16,O16,H19,L19,P19,G22,K22,O22))</f>
        <v>26</v>
      </c>
      <c r="R4" s="71">
        <f>IF(ISBLANK(B4),"",SUM(H11,L11,P11,H12,L12,P12,H16,L16,P16,G19,K19,O19,H22,L22,P22))</f>
        <v>10</v>
      </c>
      <c r="S4" s="70">
        <f>IF(ISBLANK(B4),"",SUM(G4,E4,K4,M4,O4))</f>
        <v>8</v>
      </c>
      <c r="T4" s="71">
        <f>IF(ISBLANK(B4),"",SUM(H4,F4,L4,N4,P4))</f>
        <v>2</v>
      </c>
      <c r="U4" s="70">
        <f>IF(ISBLANK(B4),"",IF(G4=2,1,0)+IF(E4=2,1,0)+IF(K4=2,1,0)+IF(M4=2,1,0)+IF(O4=2,1,0))</f>
        <v>4</v>
      </c>
      <c r="V4" s="71">
        <f>IF(ISBLANK(B4),"",IF(H4=2,1,0)+IF(F4=2,1,0)+IF(L4=2,1,0)+IF(N4=2,1,0)+IF(P4=2,1,0))</f>
        <v>0</v>
      </c>
      <c r="W4" s="136">
        <v>1</v>
      </c>
      <c r="X4" s="136"/>
      <c r="Y4" s="50" t="str">
        <f t="shared" si="0"/>
        <v>4. Grp 3</v>
      </c>
      <c r="Z4" s="51">
        <v>4</v>
      </c>
      <c r="AA4" s="51">
        <v>3</v>
      </c>
      <c r="AB4" s="51">
        <f>MATCH(Z4,Grp3!$S$2:$S$5,0)</f>
        <v>1</v>
      </c>
    </row>
    <row r="5" spans="1:28" ht="33" customHeight="1" thickBot="1">
      <c r="A5" s="62">
        <v>4</v>
      </c>
      <c r="B5" s="63" t="str">
        <f>IF(ISERROR($AB5),$Y5,VLOOKUP($AB5,Grp4!$A$2:$D$5,COLUMN(),0))</f>
        <v>Moritzen,Björn Ole/Majewski</v>
      </c>
      <c r="C5" s="64"/>
      <c r="D5" s="65" t="str">
        <f>IF(ISERROR($AB5),"",VLOOKUP($AB5,Grp4!$A$2:$D$5,COLUMN(),0))</f>
        <v>ohne</v>
      </c>
      <c r="E5" s="70">
        <f>T20</f>
        <v>0</v>
      </c>
      <c r="F5" s="73">
        <f>S20</f>
        <v>2</v>
      </c>
      <c r="G5" s="76">
        <f>S23</f>
        <v>2</v>
      </c>
      <c r="H5" s="73">
        <f>T23</f>
        <v>0</v>
      </c>
      <c r="I5" s="77">
        <f>T11</f>
        <v>1</v>
      </c>
      <c r="J5" s="75">
        <f>S11</f>
        <v>2</v>
      </c>
      <c r="K5" s="131"/>
      <c r="L5" s="131"/>
      <c r="M5" s="66">
        <f>T17</f>
      </c>
      <c r="N5" s="67">
        <f>S17</f>
      </c>
      <c r="O5" s="68">
        <f>S13</f>
        <v>2</v>
      </c>
      <c r="P5" s="69">
        <f>T13</f>
        <v>0</v>
      </c>
      <c r="Q5" s="70">
        <f>IF(ISBLANK(B5),"",SUM(H11,L11,P11,G13,K13,O13,H17,L17,P17,H20,L20,P20,G23,K23,O23))</f>
        <v>19</v>
      </c>
      <c r="R5" s="71">
        <f>IF(ISBLANK(B5),"",SUM(G11,K11,O11,H13,L13,P13,G17,K17,O17,G20,K20,O20,H23,P23))</f>
        <v>14</v>
      </c>
      <c r="S5" s="70">
        <f>IF(ISBLANK(B5),"",SUM(E5,I5,G5,M5,O5))</f>
        <v>5</v>
      </c>
      <c r="T5" s="71">
        <f>IF(ISBLANK(B5),"",SUM(F5,J5,H5,N5,P5))</f>
        <v>4</v>
      </c>
      <c r="U5" s="70">
        <f>IF(ISBLANK(B5),"",IF(E5=2,1,0)+IF(I5=2,1,0)+IF(G5=2,1,0)+IF(M5=2,1,0)+IF(O5=2,1,0))</f>
        <v>2</v>
      </c>
      <c r="V5" s="71">
        <f>IF(ISBLANK(B5),"",IF(F5=2,1,0)+IF(J5=2,1,0)+IF(H5=2,1,0)+IF(N5=2,1,0)+IF(P5=2,1,0))</f>
        <v>2</v>
      </c>
      <c r="W5" s="136">
        <v>3</v>
      </c>
      <c r="X5" s="136"/>
      <c r="Y5" s="50" t="str">
        <f t="shared" si="0"/>
        <v>3. Grp 4</v>
      </c>
      <c r="Z5" s="51">
        <v>3</v>
      </c>
      <c r="AA5" s="51">
        <v>4</v>
      </c>
      <c r="AB5" s="51">
        <f>MATCH(Z5,Grp4!$S$2:$S$5,0)</f>
        <v>4</v>
      </c>
    </row>
    <row r="6" spans="1:28" ht="33" customHeight="1" thickBot="1">
      <c r="A6" s="62">
        <v>5</v>
      </c>
      <c r="B6" s="63"/>
      <c r="C6" s="64"/>
      <c r="D6" s="65"/>
      <c r="E6" s="70">
        <f>T21</f>
      </c>
      <c r="F6" s="73">
        <f>S21</f>
      </c>
      <c r="G6" s="76">
        <f>T10</f>
      </c>
      <c r="H6" s="73">
        <f>S10</f>
      </c>
      <c r="I6" s="76">
        <f>T12</f>
      </c>
      <c r="J6" s="73">
        <f>S12</f>
      </c>
      <c r="K6" s="77">
        <f>S17</f>
      </c>
      <c r="L6" s="75">
        <f>T17</f>
      </c>
      <c r="M6" s="131"/>
      <c r="N6" s="131"/>
      <c r="O6" s="66">
        <f>S18</f>
      </c>
      <c r="P6" s="67">
        <f>T18</f>
      </c>
      <c r="Q6" s="70">
        <f>IF(ISBLANK(B6),"",SUM(H10,L10,P10,H12,L12,P12,G17,K17,O17,G18,K18,O18,H21,L21,P21))</f>
      </c>
      <c r="R6" s="71">
        <f>IF(ISBLANK(B6),"",SUM(G10,K10,O10,G12,K12,O12,H17,L17,P17,H18,L18,P18,G21,K21,O21))</f>
      </c>
      <c r="S6" s="70">
        <f>IF(ISBLANK(B6),"",SUM(E6,G6,K6,I6,O6))</f>
      </c>
      <c r="T6" s="71">
        <f>IF(ISBLANK(B6),"",SUM(F6,H6,L6,J6,P6))</f>
      </c>
      <c r="U6" s="70">
        <f>IF(ISBLANK(B6),"",IF(E6=2,1,0)+IF(G6=2,1,0)+IF(K6=2,1,0)+IF(I6=2,1,0)+IF(O6=2,1,0))</f>
      </c>
      <c r="V6" s="71">
        <f>IF(ISBLANK(B6),"",IF(F6=2,1,0)+IF(H6=2,1,0)+IF(L6=2,1,0)+IF(J6=2,1,0)+IF(P6=2,1,0))</f>
      </c>
      <c r="W6" s="136"/>
      <c r="X6" s="136"/>
      <c r="Y6" s="50" t="str">
        <f t="shared" si="0"/>
        <v>4. Grp 5</v>
      </c>
      <c r="Z6" s="51">
        <v>4</v>
      </c>
      <c r="AA6" s="51">
        <v>5</v>
      </c>
      <c r="AB6" s="51" t="e">
        <f>MATCH(Z6,Grp5!$S$2:$S$5,0)</f>
        <v>#N/A</v>
      </c>
    </row>
    <row r="7" spans="1:28" ht="33" customHeight="1" thickBot="1">
      <c r="A7" s="78">
        <v>6</v>
      </c>
      <c r="B7" s="63" t="str">
        <f>IF(ISERROR($AB7),$Y7,VLOOKUP($AB7,Grp6!$A$2:$D$5,COLUMN(),0))</f>
        <v>Schwenker/Ilardo,Catarina</v>
      </c>
      <c r="C7" s="64"/>
      <c r="D7" s="65" t="str">
        <f>IF(ISERROR($AB7),"",VLOOKUP($AB7,Grp6!$A$2:$D$5,COLUMN(),0))</f>
        <v>DJK Franz Sales Haus Essen</v>
      </c>
      <c r="E7" s="79">
        <f>T9</f>
        <v>0</v>
      </c>
      <c r="F7" s="80">
        <f>S9</f>
        <v>2</v>
      </c>
      <c r="G7" s="81">
        <f>T15</f>
        <v>2</v>
      </c>
      <c r="H7" s="80">
        <f>S15</f>
        <v>0</v>
      </c>
      <c r="I7" s="81">
        <f>T22</f>
        <v>0</v>
      </c>
      <c r="J7" s="80">
        <f>S22</f>
        <v>2</v>
      </c>
      <c r="K7" s="81">
        <f>T13</f>
        <v>0</v>
      </c>
      <c r="L7" s="80">
        <f>S13</f>
        <v>2</v>
      </c>
      <c r="M7" s="82">
        <f>T18</f>
      </c>
      <c r="N7" s="83">
        <f>S18</f>
      </c>
      <c r="O7" s="137"/>
      <c r="P7" s="137"/>
      <c r="Q7" s="79">
        <f>IF(ISBLANK(B7),"",SUM(H9,L9,P9,H13,L13,P13,H15,L15,P15,H18,L18,P18,H22,L22,P22))</f>
        <v>6</v>
      </c>
      <c r="R7" s="84">
        <f>IF(ISBLANK(B7),"",SUM(G9,K9,O9,G13,K13,O13,G15,K15,O15,G18,K18,O18,G22,K22,O22))</f>
        <v>19</v>
      </c>
      <c r="S7" s="79">
        <f>IF(ISBLANK(B7),"",SUM(E7,G7,I7,M7,K7))</f>
        <v>2</v>
      </c>
      <c r="T7" s="84">
        <f>IF(ISBLANK(B7),"",SUM(F7,H7,J7,N7,L7))</f>
        <v>6</v>
      </c>
      <c r="U7" s="79">
        <f>IF(ISBLANK(B7),"",IF(E7=2,1,0)+IF(G7=2,1,0)+IF(I7=2,1,0)+IF(M7=2,1,0)+IF(K7=2,1,0))</f>
        <v>1</v>
      </c>
      <c r="V7" s="84">
        <f>IF(ISBLANK(B7),"",IF(F7=2,1,0)+IF(H7=2,1,0)+IF(J7=2,1,0)+IF(N7=2,1,0)+IF(L7=2,1,0))</f>
        <v>3</v>
      </c>
      <c r="W7" s="138">
        <v>4</v>
      </c>
      <c r="X7" s="138"/>
      <c r="Y7" s="51" t="str">
        <f t="shared" si="0"/>
        <v>3. Grp 6</v>
      </c>
      <c r="Z7" s="51">
        <v>3</v>
      </c>
      <c r="AA7" s="51">
        <v>6</v>
      </c>
      <c r="AB7" s="51">
        <f>MATCH(Z7,Grp6!$S$2:$S$5,0)</f>
        <v>1</v>
      </c>
    </row>
    <row r="8" ht="13.5" thickBot="1"/>
    <row r="9" spans="1:20" ht="12.75">
      <c r="A9" s="85" t="s">
        <v>19</v>
      </c>
      <c r="B9" s="86" t="str">
        <f>IF(ISBLANK(B2),"",B2)</f>
        <v>Hansen/Wolter</v>
      </c>
      <c r="C9" s="87" t="s">
        <v>5</v>
      </c>
      <c r="D9" s="88" t="str">
        <f>IF(ISBLANK(B7),"",B7)</f>
        <v>Schwenker/Ilardo,Catarina</v>
      </c>
      <c r="E9" s="140" t="s">
        <v>6</v>
      </c>
      <c r="F9" s="140"/>
      <c r="G9" s="89">
        <v>3</v>
      </c>
      <c r="H9" s="90">
        <v>0</v>
      </c>
      <c r="I9" s="140" t="s">
        <v>7</v>
      </c>
      <c r="J9" s="140"/>
      <c r="K9" s="89">
        <v>3</v>
      </c>
      <c r="L9" s="90">
        <v>0</v>
      </c>
      <c r="M9" s="140" t="s">
        <v>8</v>
      </c>
      <c r="N9" s="140"/>
      <c r="O9" s="89"/>
      <c r="P9" s="90"/>
      <c r="Q9" s="87" t="s">
        <v>9</v>
      </c>
      <c r="R9" s="88"/>
      <c r="S9" s="91">
        <f aca="true" t="shared" si="1" ref="S9:S23">IF(ISBLANK(G9),"",IF(G9&gt;H9,1,0)+IF(K9&gt;L9,1,0)+IF(O9&gt;P9,1,0))</f>
        <v>2</v>
      </c>
      <c r="T9" s="92">
        <f aca="true" t="shared" si="2" ref="T9:T23">IF(ISBLANK(H9),"",IF(H9&gt;G9,1,0)+IF(L9&gt;K9,1,0)+IF(P9&gt;O9,1,0))</f>
        <v>0</v>
      </c>
    </row>
    <row r="10" spans="1:20" ht="12.75">
      <c r="A10" s="93" t="s">
        <v>20</v>
      </c>
      <c r="B10" s="94" t="str">
        <f>IF(ISBLANK(B3),"",B3)</f>
        <v>Joachinsthaler/Joachinsthaler</v>
      </c>
      <c r="C10" s="95" t="s">
        <v>5</v>
      </c>
      <c r="D10" s="96">
        <f>IF(ISBLANK(B6),"",B6)</f>
      </c>
      <c r="E10" s="139" t="s">
        <v>6</v>
      </c>
      <c r="F10" s="139"/>
      <c r="G10" s="97"/>
      <c r="H10" s="98"/>
      <c r="I10" s="139" t="s">
        <v>7</v>
      </c>
      <c r="J10" s="139"/>
      <c r="K10" s="97"/>
      <c r="L10" s="98"/>
      <c r="M10" s="139" t="s">
        <v>8</v>
      </c>
      <c r="N10" s="139"/>
      <c r="O10" s="97"/>
      <c r="P10" s="98"/>
      <c r="Q10" s="99" t="s">
        <v>9</v>
      </c>
      <c r="R10" s="96"/>
      <c r="S10" s="100">
        <f t="shared" si="1"/>
      </c>
      <c r="T10" s="101">
        <f t="shared" si="2"/>
      </c>
    </row>
    <row r="11" spans="1:20" ht="13.5" thickBot="1">
      <c r="A11" s="102" t="s">
        <v>14</v>
      </c>
      <c r="B11" s="103" t="str">
        <f>IF(ISBLANK(B4),"",B4)</f>
        <v>Bühmann/Kramer</v>
      </c>
      <c r="C11" s="104" t="s">
        <v>5</v>
      </c>
      <c r="D11" s="105" t="str">
        <f>IF(ISBLANK(B5),"",B5)</f>
        <v>Moritzen,Björn Ole/Majewski</v>
      </c>
      <c r="E11" s="141" t="s">
        <v>6</v>
      </c>
      <c r="F11" s="141"/>
      <c r="G11" s="106">
        <v>2</v>
      </c>
      <c r="H11" s="107">
        <v>3</v>
      </c>
      <c r="I11" s="141" t="s">
        <v>7</v>
      </c>
      <c r="J11" s="141"/>
      <c r="K11" s="106">
        <v>3</v>
      </c>
      <c r="L11" s="107">
        <v>0</v>
      </c>
      <c r="M11" s="141" t="s">
        <v>8</v>
      </c>
      <c r="N11" s="141"/>
      <c r="O11" s="106">
        <v>3</v>
      </c>
      <c r="P11" s="107">
        <v>2</v>
      </c>
      <c r="Q11" s="108" t="s">
        <v>9</v>
      </c>
      <c r="R11" s="105"/>
      <c r="S11" s="109">
        <f t="shared" si="1"/>
        <v>2</v>
      </c>
      <c r="T11" s="110">
        <f t="shared" si="2"/>
        <v>1</v>
      </c>
    </row>
    <row r="12" spans="1:20" ht="12.75">
      <c r="A12" s="111" t="s">
        <v>21</v>
      </c>
      <c r="B12" s="87" t="str">
        <f>IF(ISBLANK(B4),"",B4)</f>
        <v>Bühmann/Kramer</v>
      </c>
      <c r="C12" s="112" t="s">
        <v>5</v>
      </c>
      <c r="D12" s="88">
        <f>IF(ISBLANK(B6),"",B6)</f>
      </c>
      <c r="E12" s="140" t="s">
        <v>6</v>
      </c>
      <c r="F12" s="140"/>
      <c r="G12" s="89"/>
      <c r="H12" s="90"/>
      <c r="I12" s="140" t="s">
        <v>7</v>
      </c>
      <c r="J12" s="140"/>
      <c r="K12" s="89"/>
      <c r="L12" s="90"/>
      <c r="M12" s="140" t="s">
        <v>8</v>
      </c>
      <c r="N12" s="140"/>
      <c r="O12" s="89"/>
      <c r="P12" s="90"/>
      <c r="Q12" s="87" t="s">
        <v>9</v>
      </c>
      <c r="R12" s="88"/>
      <c r="S12" s="91">
        <f t="shared" si="1"/>
      </c>
      <c r="T12" s="92">
        <f t="shared" si="2"/>
      </c>
    </row>
    <row r="13" spans="1:20" ht="12.75">
      <c r="A13" s="113" t="s">
        <v>22</v>
      </c>
      <c r="B13" s="99" t="str">
        <f>IF(ISBLANK(B5),"",B5)</f>
        <v>Moritzen,Björn Ole/Majewski</v>
      </c>
      <c r="C13" s="95" t="s">
        <v>5</v>
      </c>
      <c r="D13" s="96" t="str">
        <f>IF(ISBLANK(B7),"",B7)</f>
        <v>Schwenker/Ilardo,Catarina</v>
      </c>
      <c r="E13" s="139" t="s">
        <v>6</v>
      </c>
      <c r="F13" s="139"/>
      <c r="G13" s="97">
        <v>3</v>
      </c>
      <c r="H13" s="98">
        <v>0</v>
      </c>
      <c r="I13" s="139" t="s">
        <v>7</v>
      </c>
      <c r="J13" s="139"/>
      <c r="K13" s="97">
        <v>3</v>
      </c>
      <c r="L13" s="98">
        <v>0</v>
      </c>
      <c r="M13" s="139" t="s">
        <v>8</v>
      </c>
      <c r="N13" s="139"/>
      <c r="O13" s="97"/>
      <c r="P13" s="98"/>
      <c r="Q13" s="99" t="s">
        <v>9</v>
      </c>
      <c r="R13" s="96"/>
      <c r="S13" s="100">
        <f t="shared" si="1"/>
        <v>2</v>
      </c>
      <c r="T13" s="101">
        <f t="shared" si="2"/>
        <v>0</v>
      </c>
    </row>
    <row r="14" spans="1:20" ht="13.5" thickBot="1">
      <c r="A14" s="114" t="s">
        <v>23</v>
      </c>
      <c r="B14" s="108" t="str">
        <f>IF(ISBLANK(B2),"",B2)</f>
        <v>Hansen/Wolter</v>
      </c>
      <c r="C14" s="104" t="s">
        <v>5</v>
      </c>
      <c r="D14" s="105" t="str">
        <f>IF(ISBLANK(B3),"",B3)</f>
        <v>Joachinsthaler/Joachinsthaler</v>
      </c>
      <c r="E14" s="141" t="s">
        <v>6</v>
      </c>
      <c r="F14" s="141"/>
      <c r="G14" s="106">
        <v>3</v>
      </c>
      <c r="H14" s="107">
        <v>1</v>
      </c>
      <c r="I14" s="141" t="s">
        <v>7</v>
      </c>
      <c r="J14" s="141"/>
      <c r="K14" s="106">
        <v>3</v>
      </c>
      <c r="L14" s="107">
        <v>0</v>
      </c>
      <c r="M14" s="141" t="s">
        <v>8</v>
      </c>
      <c r="N14" s="141"/>
      <c r="O14" s="106"/>
      <c r="P14" s="107"/>
      <c r="Q14" s="108" t="s">
        <v>9</v>
      </c>
      <c r="R14" s="105"/>
      <c r="S14" s="109">
        <f t="shared" si="1"/>
        <v>2</v>
      </c>
      <c r="T14" s="110">
        <f t="shared" si="2"/>
        <v>0</v>
      </c>
    </row>
    <row r="15" spans="1:20" ht="12.75">
      <c r="A15" s="111" t="s">
        <v>24</v>
      </c>
      <c r="B15" s="87" t="str">
        <f>IF(ISBLANK(B3),"",B3)</f>
        <v>Joachinsthaler/Joachinsthaler</v>
      </c>
      <c r="C15" s="112" t="s">
        <v>5</v>
      </c>
      <c r="D15" s="88" t="str">
        <f>IF(ISBLANK(B7),"",B7)</f>
        <v>Schwenker/Ilardo,Catarina</v>
      </c>
      <c r="E15" s="140" t="s">
        <v>6</v>
      </c>
      <c r="F15" s="140"/>
      <c r="G15" s="89">
        <v>1</v>
      </c>
      <c r="H15" s="90">
        <v>3</v>
      </c>
      <c r="I15" s="140" t="s">
        <v>7</v>
      </c>
      <c r="J15" s="140"/>
      <c r="K15" s="89">
        <v>0</v>
      </c>
      <c r="L15" s="90">
        <v>3</v>
      </c>
      <c r="M15" s="140" t="s">
        <v>8</v>
      </c>
      <c r="N15" s="140"/>
      <c r="O15" s="89"/>
      <c r="P15" s="90"/>
      <c r="Q15" s="87" t="s">
        <v>9</v>
      </c>
      <c r="R15" s="88"/>
      <c r="S15" s="91">
        <f t="shared" si="1"/>
        <v>0</v>
      </c>
      <c r="T15" s="92">
        <f t="shared" si="2"/>
        <v>2</v>
      </c>
    </row>
    <row r="16" spans="1:20" ht="12.75">
      <c r="A16" s="113" t="s">
        <v>25</v>
      </c>
      <c r="B16" s="99" t="str">
        <f>IF(ISBLANK(B4),"",B4)</f>
        <v>Bühmann/Kramer</v>
      </c>
      <c r="C16" s="95" t="s">
        <v>5</v>
      </c>
      <c r="D16" s="96" t="str">
        <f>IF(ISBLANK(B2),"",B2)</f>
        <v>Hansen/Wolter</v>
      </c>
      <c r="E16" s="139" t="s">
        <v>6</v>
      </c>
      <c r="F16" s="139"/>
      <c r="G16" s="97">
        <v>3</v>
      </c>
      <c r="H16" s="98">
        <v>0</v>
      </c>
      <c r="I16" s="139" t="s">
        <v>7</v>
      </c>
      <c r="J16" s="139"/>
      <c r="K16" s="97">
        <v>0</v>
      </c>
      <c r="L16" s="98">
        <v>3</v>
      </c>
      <c r="M16" s="139" t="s">
        <v>8</v>
      </c>
      <c r="N16" s="139"/>
      <c r="O16" s="97">
        <v>3</v>
      </c>
      <c r="P16" s="98">
        <v>2</v>
      </c>
      <c r="Q16" s="99" t="s">
        <v>9</v>
      </c>
      <c r="R16" s="96"/>
      <c r="S16" s="100">
        <f t="shared" si="1"/>
        <v>2</v>
      </c>
      <c r="T16" s="101">
        <f t="shared" si="2"/>
        <v>1</v>
      </c>
    </row>
    <row r="17" spans="1:20" ht="13.5" thickBot="1">
      <c r="A17" s="114" t="s">
        <v>26</v>
      </c>
      <c r="B17" s="108">
        <f>IF(ISBLANK(B6),"",B6)</f>
      </c>
      <c r="C17" s="104" t="s">
        <v>5</v>
      </c>
      <c r="D17" s="105" t="str">
        <f>IF(ISBLANK(B5),"",B5)</f>
        <v>Moritzen,Björn Ole/Majewski</v>
      </c>
      <c r="E17" s="141" t="s">
        <v>6</v>
      </c>
      <c r="F17" s="141"/>
      <c r="G17" s="106"/>
      <c r="H17" s="107"/>
      <c r="I17" s="141" t="s">
        <v>7</v>
      </c>
      <c r="J17" s="141"/>
      <c r="K17" s="106"/>
      <c r="L17" s="107"/>
      <c r="M17" s="141" t="s">
        <v>8</v>
      </c>
      <c r="N17" s="141"/>
      <c r="O17" s="106"/>
      <c r="P17" s="107"/>
      <c r="Q17" s="108" t="s">
        <v>9</v>
      </c>
      <c r="R17" s="105"/>
      <c r="S17" s="109">
        <f t="shared" si="1"/>
      </c>
      <c r="T17" s="110">
        <f t="shared" si="2"/>
      </c>
    </row>
    <row r="18" spans="1:20" ht="12.75">
      <c r="A18" s="111" t="s">
        <v>27</v>
      </c>
      <c r="B18" s="87">
        <f>IF(ISBLANK(B6),"",B6)</f>
      </c>
      <c r="C18" s="112" t="s">
        <v>5</v>
      </c>
      <c r="D18" s="88" t="str">
        <f>IF(ISBLANK(B7),"",B7)</f>
        <v>Schwenker/Ilardo,Catarina</v>
      </c>
      <c r="E18" s="140" t="s">
        <v>6</v>
      </c>
      <c r="F18" s="140"/>
      <c r="G18" s="89"/>
      <c r="H18" s="90"/>
      <c r="I18" s="140" t="s">
        <v>7</v>
      </c>
      <c r="J18" s="140"/>
      <c r="K18" s="89"/>
      <c r="L18" s="90"/>
      <c r="M18" s="140" t="s">
        <v>8</v>
      </c>
      <c r="N18" s="140"/>
      <c r="O18" s="89"/>
      <c r="P18" s="90"/>
      <c r="Q18" s="87" t="s">
        <v>9</v>
      </c>
      <c r="R18" s="88"/>
      <c r="S18" s="91">
        <f t="shared" si="1"/>
      </c>
      <c r="T18" s="92">
        <f t="shared" si="2"/>
      </c>
    </row>
    <row r="19" spans="1:20" ht="12.75">
      <c r="A19" s="113" t="s">
        <v>10</v>
      </c>
      <c r="B19" s="99" t="str">
        <f>IF(ISBLANK(B3),"",B3)</f>
        <v>Joachinsthaler/Joachinsthaler</v>
      </c>
      <c r="C19" s="95" t="s">
        <v>5</v>
      </c>
      <c r="D19" s="96" t="str">
        <f>IF(ISBLANK(B4),"",B4)</f>
        <v>Bühmann/Kramer</v>
      </c>
      <c r="E19" s="139" t="s">
        <v>6</v>
      </c>
      <c r="F19" s="139"/>
      <c r="G19" s="97">
        <v>0</v>
      </c>
      <c r="H19" s="98">
        <v>3</v>
      </c>
      <c r="I19" s="139" t="s">
        <v>7</v>
      </c>
      <c r="J19" s="139"/>
      <c r="K19" s="97">
        <v>0</v>
      </c>
      <c r="L19" s="98">
        <v>3</v>
      </c>
      <c r="M19" s="139" t="s">
        <v>8</v>
      </c>
      <c r="N19" s="139"/>
      <c r="O19" s="97"/>
      <c r="P19" s="98"/>
      <c r="Q19" s="99" t="s">
        <v>9</v>
      </c>
      <c r="R19" s="96"/>
      <c r="S19" s="100">
        <f t="shared" si="1"/>
        <v>0</v>
      </c>
      <c r="T19" s="101">
        <f t="shared" si="2"/>
        <v>2</v>
      </c>
    </row>
    <row r="20" spans="1:20" ht="13.5" thickBot="1">
      <c r="A20" s="114" t="s">
        <v>4</v>
      </c>
      <c r="B20" s="108" t="str">
        <f>IF(ISBLANK(B2),"",B2)</f>
        <v>Hansen/Wolter</v>
      </c>
      <c r="C20" s="104" t="s">
        <v>5</v>
      </c>
      <c r="D20" s="105" t="str">
        <f>IF(ISBLANK(B5),"",B5)</f>
        <v>Moritzen,Björn Ole/Majewski</v>
      </c>
      <c r="E20" s="141" t="s">
        <v>6</v>
      </c>
      <c r="F20" s="141"/>
      <c r="G20" s="106">
        <v>3</v>
      </c>
      <c r="H20" s="107">
        <v>0</v>
      </c>
      <c r="I20" s="141" t="s">
        <v>7</v>
      </c>
      <c r="J20" s="141"/>
      <c r="K20" s="106">
        <v>3</v>
      </c>
      <c r="L20" s="107">
        <v>2</v>
      </c>
      <c r="M20" s="141" t="s">
        <v>8</v>
      </c>
      <c r="N20" s="141"/>
      <c r="O20" s="106"/>
      <c r="P20" s="107"/>
      <c r="Q20" s="108" t="s">
        <v>9</v>
      </c>
      <c r="R20" s="105"/>
      <c r="S20" s="109">
        <f t="shared" si="1"/>
        <v>2</v>
      </c>
      <c r="T20" s="110">
        <f t="shared" si="2"/>
        <v>0</v>
      </c>
    </row>
    <row r="21" spans="1:20" ht="12.75">
      <c r="A21" s="111" t="s">
        <v>28</v>
      </c>
      <c r="B21" s="87" t="str">
        <f>IF(ISBLANK(B2),"",B2)</f>
        <v>Hansen/Wolter</v>
      </c>
      <c r="C21" s="112" t="s">
        <v>5</v>
      </c>
      <c r="D21" s="88">
        <f>IF(ISBLANK(B6),"",B6)</f>
      </c>
      <c r="E21" s="140" t="s">
        <v>6</v>
      </c>
      <c r="F21" s="140"/>
      <c r="G21" s="89"/>
      <c r="H21" s="90"/>
      <c r="I21" s="140" t="s">
        <v>7</v>
      </c>
      <c r="J21" s="140"/>
      <c r="K21" s="89"/>
      <c r="L21" s="90"/>
      <c r="M21" s="140" t="s">
        <v>8</v>
      </c>
      <c r="N21" s="140"/>
      <c r="O21" s="89"/>
      <c r="P21" s="90"/>
      <c r="Q21" s="87" t="s">
        <v>9</v>
      </c>
      <c r="R21" s="88"/>
      <c r="S21" s="91">
        <f t="shared" si="1"/>
      </c>
      <c r="T21" s="92">
        <f t="shared" si="2"/>
      </c>
    </row>
    <row r="22" spans="1:20" ht="12.75">
      <c r="A22" s="113" t="s">
        <v>29</v>
      </c>
      <c r="B22" s="99" t="str">
        <f>IF(ISBLANK(B4),"",B4)</f>
        <v>Bühmann/Kramer</v>
      </c>
      <c r="C22" s="95" t="s">
        <v>5</v>
      </c>
      <c r="D22" s="96" t="str">
        <f>IF(ISBLANK(B7),"",B7)</f>
        <v>Schwenker/Ilardo,Catarina</v>
      </c>
      <c r="E22" s="139" t="s">
        <v>6</v>
      </c>
      <c r="F22" s="139"/>
      <c r="G22" s="97">
        <v>3</v>
      </c>
      <c r="H22" s="98">
        <v>0</v>
      </c>
      <c r="I22" s="139" t="s">
        <v>7</v>
      </c>
      <c r="J22" s="139"/>
      <c r="K22" s="97">
        <v>3</v>
      </c>
      <c r="L22" s="98">
        <v>0</v>
      </c>
      <c r="M22" s="139" t="s">
        <v>8</v>
      </c>
      <c r="N22" s="139"/>
      <c r="O22" s="97"/>
      <c r="P22" s="98"/>
      <c r="Q22" s="99" t="s">
        <v>9</v>
      </c>
      <c r="R22" s="96"/>
      <c r="S22" s="100">
        <f t="shared" si="1"/>
        <v>2</v>
      </c>
      <c r="T22" s="101">
        <f t="shared" si="2"/>
        <v>0</v>
      </c>
    </row>
    <row r="23" spans="1:20" ht="13.5" thickBot="1">
      <c r="A23" s="114" t="s">
        <v>12</v>
      </c>
      <c r="B23" s="108" t="str">
        <f>IF(ISBLANK(B5),"",B5)</f>
        <v>Moritzen,Björn Ole/Majewski</v>
      </c>
      <c r="C23" s="104" t="s">
        <v>5</v>
      </c>
      <c r="D23" s="105" t="str">
        <f>IF(ISBLANK(B3),"",B3)</f>
        <v>Joachinsthaler/Joachinsthaler</v>
      </c>
      <c r="E23" s="141" t="s">
        <v>6</v>
      </c>
      <c r="F23" s="141"/>
      <c r="G23" s="106">
        <v>3</v>
      </c>
      <c r="H23" s="107">
        <v>0</v>
      </c>
      <c r="I23" s="141" t="s">
        <v>7</v>
      </c>
      <c r="J23" s="141"/>
      <c r="K23" s="106">
        <v>3</v>
      </c>
      <c r="L23" s="107">
        <v>0</v>
      </c>
      <c r="M23" s="141" t="s">
        <v>8</v>
      </c>
      <c r="N23" s="141"/>
      <c r="O23" s="106"/>
      <c r="P23" s="107"/>
      <c r="Q23" s="108" t="s">
        <v>9</v>
      </c>
      <c r="R23" s="105"/>
      <c r="S23" s="109">
        <f t="shared" si="1"/>
        <v>2</v>
      </c>
      <c r="T23" s="110">
        <f t="shared" si="2"/>
        <v>0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E23:F23"/>
    <mergeCell ref="I23:J23"/>
    <mergeCell ref="M23:N23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17:F17"/>
    <mergeCell ref="I17:J17"/>
    <mergeCell ref="M17:N17"/>
    <mergeCell ref="E18:F18"/>
    <mergeCell ref="I18:J18"/>
    <mergeCell ref="M18:N18"/>
    <mergeCell ref="E15:F15"/>
    <mergeCell ref="I15:J15"/>
    <mergeCell ref="M15:N15"/>
    <mergeCell ref="E16:F16"/>
    <mergeCell ref="I16:J16"/>
    <mergeCell ref="M16:N16"/>
    <mergeCell ref="E13:F13"/>
    <mergeCell ref="I13:J13"/>
    <mergeCell ref="M13:N13"/>
    <mergeCell ref="E14:F14"/>
    <mergeCell ref="I14:J14"/>
    <mergeCell ref="M14:N14"/>
    <mergeCell ref="E11:F11"/>
    <mergeCell ref="I11:J11"/>
    <mergeCell ref="M11:N11"/>
    <mergeCell ref="E12:F12"/>
    <mergeCell ref="I12:J12"/>
    <mergeCell ref="M12:N12"/>
    <mergeCell ref="O7:P7"/>
    <mergeCell ref="W7:X7"/>
    <mergeCell ref="E10:F10"/>
    <mergeCell ref="I10:J10"/>
    <mergeCell ref="M10:N10"/>
    <mergeCell ref="E9:F9"/>
    <mergeCell ref="I9:J9"/>
    <mergeCell ref="M9:N9"/>
    <mergeCell ref="G3:H3"/>
    <mergeCell ref="M6:N6"/>
    <mergeCell ref="I4:J4"/>
    <mergeCell ref="W4:X4"/>
    <mergeCell ref="K5:L5"/>
    <mergeCell ref="W5:X5"/>
    <mergeCell ref="W6:X6"/>
    <mergeCell ref="S1:T1"/>
    <mergeCell ref="U1:V1"/>
    <mergeCell ref="W3:X3"/>
    <mergeCell ref="W1:X1"/>
    <mergeCell ref="E2:F2"/>
    <mergeCell ref="W2:X2"/>
    <mergeCell ref="A1:D1"/>
    <mergeCell ref="E1:F1"/>
    <mergeCell ref="G1:H1"/>
    <mergeCell ref="I1:J1"/>
    <mergeCell ref="K1:L1"/>
    <mergeCell ref="M1:N1"/>
    <mergeCell ref="O1:P1"/>
    <mergeCell ref="Q1:R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9.28125" style="51" customWidth="1"/>
    <col min="2" max="2" width="27.8515625" style="120" customWidth="1"/>
    <col min="3" max="3" width="0.71875" style="120" customWidth="1"/>
    <col min="4" max="4" width="26.7109375" style="120" customWidth="1"/>
    <col min="5" max="5" width="7.8515625" style="51" customWidth="1"/>
    <col min="6" max="7" width="4.00390625" style="120" customWidth="1"/>
    <col min="8" max="8" width="7.57421875" style="51" customWidth="1"/>
    <col min="9" max="9" width="7.421875" style="51" customWidth="1"/>
    <col min="10" max="16384" width="11.421875" style="51" customWidth="1"/>
  </cols>
  <sheetData>
    <row r="1" spans="1:9" ht="46.5" customHeight="1">
      <c r="A1" s="143" t="str">
        <f>"Platzierungsspiele "&amp;Klasse</f>
        <v>Platzierungsspiele Hobby-Klasse</v>
      </c>
      <c r="B1" s="143"/>
      <c r="C1" s="143"/>
      <c r="D1" s="143"/>
      <c r="E1" s="143"/>
      <c r="F1" s="143"/>
      <c r="G1" s="143"/>
      <c r="H1" s="143"/>
      <c r="I1" s="143"/>
    </row>
    <row r="2" spans="1:10" ht="12.75" customHeight="1">
      <c r="A2" s="144" t="s">
        <v>34</v>
      </c>
      <c r="B2" s="145" t="str">
        <f>VLOOKUP(MATCH($J2,'Hpt1er2er-1'!$W$2:$W$7,0),'Hpt1er2er-1'!$A$2:$D$7,2,0)</f>
        <v>Manteufel/Hannemann</v>
      </c>
      <c r="C2" s="146" t="s">
        <v>5</v>
      </c>
      <c r="D2" s="145" t="str">
        <f>VLOOKUP(MATCH($J2,'Hpt1er2er-2'!$W$2:$W$7,0),'Hpt1er2er-2'!$A$2:$D$7,2,0)</f>
        <v>Mühlenweg/Scheurer</v>
      </c>
      <c r="E2" s="117" t="s">
        <v>35</v>
      </c>
      <c r="F2" s="118">
        <v>3</v>
      </c>
      <c r="G2" s="119">
        <v>0</v>
      </c>
      <c r="H2" s="147">
        <f>IF(ISBLANK(F2),"",IF(F2&gt;G2,1,0)+IF(F3&gt;G3,1,0)+IF(F4&gt;G4,1,0))</f>
        <v>2</v>
      </c>
      <c r="I2" s="142">
        <f>IF(ISBLANK(F2),"",IF(G2&gt;F2,1,0)+IF(G3&gt;F3,1,0)+IF(G4&gt;F4,1,0))</f>
        <v>1</v>
      </c>
      <c r="J2" s="51">
        <v>1</v>
      </c>
    </row>
    <row r="3" spans="1:9" ht="12.75" customHeight="1">
      <c r="A3" s="144"/>
      <c r="B3" s="145"/>
      <c r="C3" s="146"/>
      <c r="D3" s="145"/>
      <c r="E3" s="117" t="s">
        <v>36</v>
      </c>
      <c r="F3" s="118">
        <v>0</v>
      </c>
      <c r="G3" s="119">
        <v>3</v>
      </c>
      <c r="H3" s="147"/>
      <c r="I3" s="142"/>
    </row>
    <row r="4" spans="1:9" ht="12.75" customHeight="1">
      <c r="A4" s="144"/>
      <c r="B4" s="145"/>
      <c r="C4" s="146"/>
      <c r="D4" s="145"/>
      <c r="E4" s="117" t="s">
        <v>8</v>
      </c>
      <c r="F4" s="118">
        <v>3</v>
      </c>
      <c r="G4" s="119">
        <v>1</v>
      </c>
      <c r="H4" s="147"/>
      <c r="I4" s="142"/>
    </row>
    <row r="5" spans="1:10" ht="12.75" customHeight="1">
      <c r="A5" s="148">
        <v>3</v>
      </c>
      <c r="B5" s="145" t="str">
        <f>VLOOKUP(MATCH($J5,'Hpt1er2er-1'!$W$2:$W$7,0),'Hpt1er2er-1'!$A$2:$D$7,2,0)</f>
        <v>Horn/Ilardo,Tobias</v>
      </c>
      <c r="C5" s="146" t="s">
        <v>5</v>
      </c>
      <c r="D5" s="145" t="str">
        <f>VLOOKUP(MATCH($J5,'Hpt1er2er-2'!$W$2:$W$7,0),'Hpt1er2er-2'!$A$2:$D$7,2,0)</f>
        <v>Fabrykiewicz/Klausing</v>
      </c>
      <c r="E5" s="117" t="s">
        <v>35</v>
      </c>
      <c r="F5" s="118">
        <v>3</v>
      </c>
      <c r="G5" s="119">
        <v>2</v>
      </c>
      <c r="H5" s="147">
        <f>IF(ISBLANK(F5),"",IF(F5&gt;G5,1,0)+IF(F6&gt;G6,1,0)+IF(F7&gt;G7,1,0))</f>
        <v>1</v>
      </c>
      <c r="I5" s="142">
        <f>IF(ISBLANK(F5),"",IF(G5&gt;F5,1,0)+IF(G6&gt;F6,1,0)+IF(G7&gt;F7,1,0))</f>
        <v>2</v>
      </c>
      <c r="J5" s="51">
        <v>2</v>
      </c>
    </row>
    <row r="6" spans="1:9" ht="12.75" customHeight="1">
      <c r="A6" s="148"/>
      <c r="B6" s="145"/>
      <c r="C6" s="146"/>
      <c r="D6" s="145"/>
      <c r="E6" s="117" t="s">
        <v>36</v>
      </c>
      <c r="F6" s="118">
        <v>1</v>
      </c>
      <c r="G6" s="119">
        <v>3</v>
      </c>
      <c r="H6" s="147"/>
      <c r="I6" s="142"/>
    </row>
    <row r="7" spans="1:9" ht="12.75" customHeight="1">
      <c r="A7" s="148"/>
      <c r="B7" s="145"/>
      <c r="C7" s="146"/>
      <c r="D7" s="145"/>
      <c r="E7" s="117" t="s">
        <v>8</v>
      </c>
      <c r="F7" s="118">
        <v>1</v>
      </c>
      <c r="G7" s="119">
        <v>3</v>
      </c>
      <c r="H7" s="147"/>
      <c r="I7" s="142"/>
    </row>
    <row r="8" spans="1:10" ht="12.75" customHeight="1">
      <c r="A8" s="148">
        <v>5</v>
      </c>
      <c r="B8" s="145" t="str">
        <f>VLOOKUP(MATCH($J8,'Hpt1er2er-1'!$W$2:$W$7,0),'Hpt1er2er-1'!$A$2:$D$7,2,0)</f>
        <v>Knipping/Lösch</v>
      </c>
      <c r="C8" s="146" t="s">
        <v>5</v>
      </c>
      <c r="D8" s="145" t="str">
        <f>VLOOKUP(MATCH($J8,'Hpt1er2er-2'!$W$2:$W$7,0),'Hpt1er2er-2'!$A$2:$D$7,2,0)</f>
        <v>Franzus/Grambow</v>
      </c>
      <c r="E8" s="117" t="s">
        <v>35</v>
      </c>
      <c r="F8" s="118">
        <v>3</v>
      </c>
      <c r="G8" s="119">
        <v>2</v>
      </c>
      <c r="H8" s="147">
        <f>IF(ISBLANK(F8),"",IF(F8&gt;G8,1,0)+IF(F9&gt;G9,1,0)+IF(F10&gt;G10,1,0))</f>
        <v>2</v>
      </c>
      <c r="I8" s="142">
        <f>IF(ISBLANK(F8),"",IF(G8&gt;F8,1,0)+IF(G9&gt;F9,1,0)+IF(G10&gt;F10,1,0))</f>
        <v>0</v>
      </c>
      <c r="J8" s="51">
        <v>3</v>
      </c>
    </row>
    <row r="9" spans="1:9" ht="12.75" customHeight="1">
      <c r="A9" s="148"/>
      <c r="B9" s="145"/>
      <c r="C9" s="146"/>
      <c r="D9" s="145"/>
      <c r="E9" s="117" t="s">
        <v>36</v>
      </c>
      <c r="F9" s="118">
        <v>3</v>
      </c>
      <c r="G9" s="119">
        <v>1</v>
      </c>
      <c r="H9" s="147"/>
      <c r="I9" s="142"/>
    </row>
    <row r="10" spans="1:9" ht="12.75" customHeight="1">
      <c r="A10" s="148"/>
      <c r="B10" s="145"/>
      <c r="C10" s="146"/>
      <c r="D10" s="145"/>
      <c r="E10" s="117" t="s">
        <v>8</v>
      </c>
      <c r="F10" s="118"/>
      <c r="G10" s="119"/>
      <c r="H10" s="147"/>
      <c r="I10" s="142"/>
    </row>
    <row r="11" spans="1:10" ht="12.75" customHeight="1">
      <c r="A11" s="148">
        <v>7</v>
      </c>
      <c r="B11" s="145" t="str">
        <f>VLOOKUP(MATCH($J11,'Hpt1er2er-1'!$W$2:$W$7,0),'Hpt1er2er-1'!$A$2:$D$7,2,0)</f>
        <v>Anstötz/Lohmeier,Peter</v>
      </c>
      <c r="C11" s="146" t="s">
        <v>5</v>
      </c>
      <c r="D11" s="145" t="str">
        <f>VLOOKUP(MATCH($J11,'Hpt1er2er-2'!$W$2:$W$7,0),'Hpt1er2er-2'!$A$2:$D$7,2,0)</f>
        <v>Gelewsky/Flor</v>
      </c>
      <c r="E11" s="117" t="s">
        <v>35</v>
      </c>
      <c r="F11" s="118">
        <v>1</v>
      </c>
      <c r="G11" s="119">
        <v>3</v>
      </c>
      <c r="H11" s="147">
        <f>IF(ISBLANK(F11),"",IF(F11&gt;G11,1,0)+IF(F12&gt;G12,1,0)+IF(F13&gt;G13,1,0))</f>
        <v>1</v>
      </c>
      <c r="I11" s="142">
        <f>IF(ISBLANK(F11),"",IF(G11&gt;F11,1,0)+IF(G12&gt;F12,1,0)+IF(G13&gt;F13,1,0))</f>
        <v>2</v>
      </c>
      <c r="J11" s="51">
        <v>4</v>
      </c>
    </row>
    <row r="12" spans="1:10" ht="12.75" customHeight="1">
      <c r="A12" s="148"/>
      <c r="B12" s="145"/>
      <c r="C12" s="146"/>
      <c r="D12" s="145"/>
      <c r="E12" s="117" t="s">
        <v>36</v>
      </c>
      <c r="F12" s="118">
        <v>3</v>
      </c>
      <c r="G12" s="119">
        <v>2</v>
      </c>
      <c r="H12" s="147"/>
      <c r="I12" s="142"/>
      <c r="J12" s="50"/>
    </row>
    <row r="13" spans="1:9" ht="12.75" customHeight="1">
      <c r="A13" s="148"/>
      <c r="B13" s="145"/>
      <c r="C13" s="146"/>
      <c r="D13" s="145"/>
      <c r="E13" s="117" t="s">
        <v>8</v>
      </c>
      <c r="F13" s="118">
        <v>2</v>
      </c>
      <c r="G13" s="119">
        <v>3</v>
      </c>
      <c r="H13" s="147"/>
      <c r="I13" s="142"/>
    </row>
    <row r="14" spans="1:10" ht="12.75" customHeight="1">
      <c r="A14" s="148">
        <v>9</v>
      </c>
      <c r="B14" s="145" t="str">
        <f>VLOOKUP(MATCH($J14,'Hpt1er2er-1'!$W$2:$W$7,0),'Hpt1er2er-1'!$A$2:$D$7,2,0)</f>
        <v>Melchers,Sabine / Schroeter</v>
      </c>
      <c r="C14" s="146" t="s">
        <v>5</v>
      </c>
      <c r="D14" s="145" t="str">
        <f>VLOOKUP(MATCH($J14,'Hpt1er2er-2'!$W$2:$W$7,0),'Hpt1er2er-2'!$A$2:$D$7,2,0)</f>
        <v>Fenn/Lohmeier,Patrick</v>
      </c>
      <c r="E14" s="117" t="s">
        <v>35</v>
      </c>
      <c r="F14" s="118">
        <v>3</v>
      </c>
      <c r="G14" s="119">
        <v>1</v>
      </c>
      <c r="H14" s="147">
        <f>IF(ISBLANK(F14),"",IF(F14&gt;G14,1,0)+IF(F15&gt;G15,1,0)+IF(F16&gt;G16,1,0))</f>
        <v>2</v>
      </c>
      <c r="I14" s="142">
        <f>IF(ISBLANK(F14),"",IF(G14&gt;F14,1,0)+IF(G15&gt;F15,1,0)+IF(G16&gt;F16,1,0))</f>
        <v>1</v>
      </c>
      <c r="J14" s="51">
        <v>5</v>
      </c>
    </row>
    <row r="15" spans="1:10" ht="12.75" customHeight="1">
      <c r="A15" s="148"/>
      <c r="B15" s="145"/>
      <c r="C15" s="146"/>
      <c r="D15" s="145"/>
      <c r="E15" s="117" t="s">
        <v>36</v>
      </c>
      <c r="F15" s="118">
        <v>0</v>
      </c>
      <c r="G15" s="119">
        <v>3</v>
      </c>
      <c r="H15" s="147"/>
      <c r="I15" s="142"/>
      <c r="J15" s="50"/>
    </row>
    <row r="16" spans="1:9" ht="12.75" customHeight="1">
      <c r="A16" s="148"/>
      <c r="B16" s="145"/>
      <c r="C16" s="146"/>
      <c r="D16" s="145"/>
      <c r="E16" s="117" t="s">
        <v>8</v>
      </c>
      <c r="F16" s="118">
        <v>3</v>
      </c>
      <c r="G16" s="119">
        <v>0</v>
      </c>
      <c r="H16" s="147"/>
      <c r="I16" s="142"/>
    </row>
    <row r="17" spans="1:10" ht="12.75" customHeight="1">
      <c r="A17" s="148">
        <v>11</v>
      </c>
      <c r="B17" s="145" t="str">
        <f>VLOOKUP(MATCH($J17,'Hpt1er2er-1'!$W$2:$W$7,0),'Hpt1er2er-1'!$A$2:$D$7,2,0)</f>
        <v>Vogelpoth/Malletzki</v>
      </c>
      <c r="C17" s="146" t="s">
        <v>5</v>
      </c>
      <c r="D17" s="145" t="str">
        <f>VLOOKUP(MATCH($J17,'Hpt1er2er-2'!$W$2:$W$7,0),'Hpt1er2er-2'!$A$2:$D$7,2,0)</f>
        <v>Armbrecht/Wulff</v>
      </c>
      <c r="E17" s="117" t="s">
        <v>35</v>
      </c>
      <c r="F17" s="118">
        <v>3</v>
      </c>
      <c r="G17" s="119">
        <v>0</v>
      </c>
      <c r="H17" s="147">
        <f>IF(ISBLANK(F17),"",IF(F17&gt;G17,1,0)+IF(F18&gt;G18,1,0)+IF(F19&gt;G19,1,0))</f>
        <v>2</v>
      </c>
      <c r="I17" s="142">
        <f>IF(ISBLANK(F17),"",IF(G17&gt;F17,1,0)+IF(G18&gt;F18,1,0)+IF(G19&gt;F19,1,0))</f>
        <v>0</v>
      </c>
      <c r="J17" s="51">
        <v>6</v>
      </c>
    </row>
    <row r="18" spans="1:9" ht="12.75" customHeight="1">
      <c r="A18" s="148"/>
      <c r="B18" s="145"/>
      <c r="C18" s="146"/>
      <c r="D18" s="145"/>
      <c r="E18" s="117" t="s">
        <v>36</v>
      </c>
      <c r="F18" s="118">
        <v>3</v>
      </c>
      <c r="G18" s="119">
        <v>0</v>
      </c>
      <c r="H18" s="147"/>
      <c r="I18" s="142"/>
    </row>
    <row r="19" spans="1:9" ht="12.75" customHeight="1">
      <c r="A19" s="148"/>
      <c r="B19" s="145"/>
      <c r="C19" s="146"/>
      <c r="D19" s="145"/>
      <c r="E19" s="117" t="s">
        <v>8</v>
      </c>
      <c r="F19" s="118"/>
      <c r="G19" s="119"/>
      <c r="H19" s="147"/>
      <c r="I19" s="142"/>
    </row>
    <row r="20" spans="1:10" ht="12.75" customHeight="1">
      <c r="A20" s="148">
        <v>13</v>
      </c>
      <c r="B20" s="145" t="str">
        <f>VLOOKUP(MATCH($J20,'Hpt3er4er-1'!$W$2:$W$7,0),'Hpt3er4er-1'!$A$2:$D$7,2,0)</f>
        <v>Lufter/Grob</v>
      </c>
      <c r="C20" s="146" t="s">
        <v>5</v>
      </c>
      <c r="D20" s="145" t="str">
        <f>VLOOKUP(MATCH($J20,'Hpt3er4er-2'!$W$2:$W$7,0),'Hpt3er4er-2'!$A$2:$D$7,2,0)</f>
        <v>Bühmann/Kramer</v>
      </c>
      <c r="E20" s="117" t="s">
        <v>35</v>
      </c>
      <c r="F20" s="118">
        <v>1</v>
      </c>
      <c r="G20" s="119">
        <v>3</v>
      </c>
      <c r="H20" s="147">
        <f>IF(ISBLANK(F20),"",IF(F20&gt;G20,1,0)+IF(F21&gt;G21,1,0)+IF(F22&gt;G22,1,0))</f>
        <v>2</v>
      </c>
      <c r="I20" s="142">
        <f>IF(ISBLANK(F20),"",IF(G20&gt;F20,1,0)+IF(G21&gt;F21,1,0)+IF(G22&gt;F22,1,0))</f>
        <v>1</v>
      </c>
      <c r="J20" s="51">
        <v>1</v>
      </c>
    </row>
    <row r="21" spans="1:9" ht="12.75" customHeight="1">
      <c r="A21" s="148"/>
      <c r="B21" s="145"/>
      <c r="C21" s="146"/>
      <c r="D21" s="145"/>
      <c r="E21" s="117" t="s">
        <v>36</v>
      </c>
      <c r="F21" s="118">
        <v>3</v>
      </c>
      <c r="G21" s="119">
        <v>1</v>
      </c>
      <c r="H21" s="147"/>
      <c r="I21" s="142"/>
    </row>
    <row r="22" spans="1:9" ht="12.75" customHeight="1">
      <c r="A22" s="148"/>
      <c r="B22" s="145"/>
      <c r="C22" s="146"/>
      <c r="D22" s="145"/>
      <c r="E22" s="117" t="s">
        <v>8</v>
      </c>
      <c r="F22" s="118">
        <v>3</v>
      </c>
      <c r="G22" s="119">
        <v>1</v>
      </c>
      <c r="H22" s="147"/>
      <c r="I22" s="142"/>
    </row>
    <row r="23" spans="1:10" ht="12.75" customHeight="1">
      <c r="A23" s="148">
        <v>15</v>
      </c>
      <c r="B23" s="145" t="str">
        <f>VLOOKUP(MATCH($J23,'Hpt3er4er-1'!$W$2:$W$7,0),'Hpt3er4er-1'!$A$2:$D$7,2,0)</f>
        <v>Rudolph/Renner</v>
      </c>
      <c r="C23" s="146" t="s">
        <v>5</v>
      </c>
      <c r="D23" s="145" t="str">
        <f>VLOOKUP(MATCH($J23,'Hpt3er4er-2'!$W$2:$W$7,0),'Hpt3er4er-2'!$A$2:$D$7,2,0)</f>
        <v>Hansen/Wolter</v>
      </c>
      <c r="E23" s="117" t="s">
        <v>35</v>
      </c>
      <c r="F23" s="118">
        <v>3</v>
      </c>
      <c r="G23" s="119">
        <v>0</v>
      </c>
      <c r="H23" s="147">
        <f>IF(ISBLANK(F23),"",IF(F23&gt;G23,1,0)+IF(F24&gt;G24,1,0)+IF(F25&gt;G25,1,0))</f>
        <v>2</v>
      </c>
      <c r="I23" s="142">
        <f>IF(ISBLANK(F23),"",IF(G23&gt;F23,1,0)+IF(G24&gt;F24,1,0)+IF(G25&gt;F25,1,0))</f>
        <v>0</v>
      </c>
      <c r="J23" s="51">
        <v>2</v>
      </c>
    </row>
    <row r="24" spans="1:9" ht="12.75" customHeight="1">
      <c r="A24" s="148"/>
      <c r="B24" s="145"/>
      <c r="C24" s="146"/>
      <c r="D24" s="145"/>
      <c r="E24" s="117" t="s">
        <v>36</v>
      </c>
      <c r="F24" s="118">
        <v>3</v>
      </c>
      <c r="G24" s="119">
        <v>0</v>
      </c>
      <c r="H24" s="147"/>
      <c r="I24" s="142"/>
    </row>
    <row r="25" spans="1:9" ht="12.75" customHeight="1">
      <c r="A25" s="148"/>
      <c r="B25" s="145"/>
      <c r="C25" s="146"/>
      <c r="D25" s="145"/>
      <c r="E25" s="117" t="s">
        <v>8</v>
      </c>
      <c r="F25" s="118"/>
      <c r="G25" s="119"/>
      <c r="H25" s="147"/>
      <c r="I25" s="142"/>
    </row>
    <row r="26" spans="1:10" ht="12.75" customHeight="1">
      <c r="A26" s="148">
        <v>17</v>
      </c>
      <c r="B26" s="145" t="str">
        <f>VLOOKUP(MATCH($J26,'Hpt3er4er-1'!$W$2:$W$7,0),'Hpt3er4er-1'!$A$2:$D$7,2,0)</f>
        <v>Wehrs/Quest</v>
      </c>
      <c r="C26" s="146" t="s">
        <v>5</v>
      </c>
      <c r="D26" s="145" t="str">
        <f>VLOOKUP(MATCH($J26,'Hpt3er4er-2'!$W$2:$W$7,0),'Hpt3er4er-2'!$A$2:$D$7,2,0)</f>
        <v>Moritzen,Björn Ole/Majewski</v>
      </c>
      <c r="E26" s="117" t="s">
        <v>35</v>
      </c>
      <c r="F26" s="118">
        <v>3</v>
      </c>
      <c r="G26" s="119">
        <v>0</v>
      </c>
      <c r="H26" s="147">
        <f>IF(ISBLANK(F26),"",IF(F26&gt;G26,1,0)+IF(F27&gt;G27,1,0)+IF(F28&gt;G28,1,0))</f>
        <v>2</v>
      </c>
      <c r="I26" s="142">
        <f>IF(ISBLANK(F26),"",IF(G26&gt;F26,1,0)+IF(G27&gt;F27,1,0)+IF(G28&gt;F28,1,0))</f>
        <v>0</v>
      </c>
      <c r="J26" s="51">
        <v>3</v>
      </c>
    </row>
    <row r="27" spans="1:9" ht="12.75" customHeight="1">
      <c r="A27" s="148"/>
      <c r="B27" s="145"/>
      <c r="C27" s="146"/>
      <c r="D27" s="145"/>
      <c r="E27" s="117" t="s">
        <v>36</v>
      </c>
      <c r="F27" s="118">
        <v>3</v>
      </c>
      <c r="G27" s="119">
        <v>2</v>
      </c>
      <c r="H27" s="147"/>
      <c r="I27" s="142"/>
    </row>
    <row r="28" spans="1:9" ht="12.75" customHeight="1">
      <c r="A28" s="148"/>
      <c r="B28" s="145"/>
      <c r="C28" s="146"/>
      <c r="D28" s="145"/>
      <c r="E28" s="117" t="s">
        <v>8</v>
      </c>
      <c r="F28" s="118"/>
      <c r="G28" s="119"/>
      <c r="H28" s="147"/>
      <c r="I28" s="142"/>
    </row>
    <row r="29" spans="1:10" ht="12.75" customHeight="1">
      <c r="A29" s="148">
        <v>19</v>
      </c>
      <c r="B29" s="145" t="str">
        <f>VLOOKUP(MATCH($J29,'Hpt3er4er-1'!$W$2:$W$7,0),'Hpt3er4er-1'!$A$2:$D$7,2,0)</f>
        <v>Kressin/Wilken</v>
      </c>
      <c r="C29" s="146" t="s">
        <v>5</v>
      </c>
      <c r="D29" s="145" t="str">
        <f>VLOOKUP(MATCH($J29,'Hpt3er4er-2'!$W$2:$W$7,0),'Hpt3er4er-2'!$A$2:$D$7,2,0)</f>
        <v>Schwenker/Ilardo,Catarina</v>
      </c>
      <c r="E29" s="117" t="s">
        <v>35</v>
      </c>
      <c r="F29" s="118">
        <v>3</v>
      </c>
      <c r="G29" s="119">
        <v>0</v>
      </c>
      <c r="H29" s="147">
        <f>IF(ISBLANK(F29),"",IF(F29&gt;G29,1,0)+IF(F30&gt;G30,1,0)+IF(F31&gt;G31,1,0))</f>
        <v>2</v>
      </c>
      <c r="I29" s="142">
        <f>IF(ISBLANK(F29),"",IF(G29&gt;F29,1,0)+IF(G30&gt;F30,1,0)+IF(G31&gt;F31,1,0))</f>
        <v>0</v>
      </c>
      <c r="J29" s="51">
        <v>4</v>
      </c>
    </row>
    <row r="30" spans="1:10" ht="12.75" customHeight="1">
      <c r="A30" s="148"/>
      <c r="B30" s="145"/>
      <c r="C30" s="146"/>
      <c r="D30" s="145"/>
      <c r="E30" s="117" t="s">
        <v>36</v>
      </c>
      <c r="F30" s="118">
        <v>3</v>
      </c>
      <c r="G30" s="119">
        <v>0</v>
      </c>
      <c r="H30" s="147"/>
      <c r="I30" s="142"/>
      <c r="J30" s="50"/>
    </row>
    <row r="31" spans="1:9" ht="12.75" customHeight="1">
      <c r="A31" s="148"/>
      <c r="B31" s="145"/>
      <c r="C31" s="146"/>
      <c r="D31" s="145"/>
      <c r="E31" s="117" t="s">
        <v>8</v>
      </c>
      <c r="F31" s="118"/>
      <c r="G31" s="119"/>
      <c r="H31" s="147"/>
      <c r="I31" s="142"/>
    </row>
    <row r="32" spans="1:10" ht="12.75" customHeight="1">
      <c r="A32" s="148">
        <v>21</v>
      </c>
      <c r="B32" s="145" t="str">
        <f>VLOOKUP(MATCH($J32,'Hpt3er4er-1'!$W$2:$W$7,0),'Hpt3er4er-1'!$A$2:$D$7,2,0)</f>
        <v>Becker/Köther</v>
      </c>
      <c r="C32" s="146" t="s">
        <v>5</v>
      </c>
      <c r="D32" s="145" t="str">
        <f>VLOOKUP(MATCH($J32,'Hpt3er4er-2'!$W$2:$W$7,0),'Hpt3er4er-2'!$A$2:$D$7,2,0)</f>
        <v>Joachinsthaler/Joachinsthaler</v>
      </c>
      <c r="E32" s="117" t="s">
        <v>35</v>
      </c>
      <c r="F32" s="118">
        <v>3</v>
      </c>
      <c r="G32" s="119">
        <v>0</v>
      </c>
      <c r="H32" s="147">
        <f>IF(ISBLANK(F32),"",IF(F32&gt;G32,1,0)+IF(F33&gt;G33,1,0)+IF(F34&gt;G34,1,0))</f>
        <v>2</v>
      </c>
      <c r="I32" s="142">
        <f>IF(ISBLANK(F32),"",IF(G32&gt;F32,1,0)+IF(G33&gt;F33,1,0)+IF(G34&gt;F34,1,0))</f>
        <v>0</v>
      </c>
      <c r="J32" s="51">
        <v>5</v>
      </c>
    </row>
    <row r="33" spans="1:9" ht="12.75" customHeight="1">
      <c r="A33" s="148"/>
      <c r="B33" s="145"/>
      <c r="C33" s="146"/>
      <c r="D33" s="145"/>
      <c r="E33" s="117" t="s">
        <v>36</v>
      </c>
      <c r="F33" s="118">
        <v>3</v>
      </c>
      <c r="G33" s="119">
        <v>0</v>
      </c>
      <c r="H33" s="147"/>
      <c r="I33" s="142"/>
    </row>
    <row r="34" spans="1:9" ht="12.75" customHeight="1">
      <c r="A34" s="148"/>
      <c r="B34" s="145"/>
      <c r="C34" s="146"/>
      <c r="D34" s="145"/>
      <c r="E34" s="117" t="s">
        <v>8</v>
      </c>
      <c r="F34" s="118"/>
      <c r="G34" s="119"/>
      <c r="H34" s="147"/>
      <c r="I34" s="142"/>
    </row>
    <row r="35" spans="1:9" ht="12.75">
      <c r="A35" s="148">
        <v>23</v>
      </c>
      <c r="B35" s="145"/>
      <c r="C35" s="146" t="s">
        <v>5</v>
      </c>
      <c r="D35" s="149"/>
      <c r="E35" s="117" t="s">
        <v>35</v>
      </c>
      <c r="F35" s="118"/>
      <c r="G35" s="119"/>
      <c r="H35" s="147">
        <f>IF(ISBLANK(F35),"",IF(F35&gt;G35,1,0)+IF(F36&gt;G36,1,0)+IF(F37&gt;G37,1,0))</f>
      </c>
      <c r="I35" s="142">
        <f>IF(ISBLANK(F35),"",IF(G35&gt;F35,1,0)+IF(G36&gt;F36,1,0)+IF(G37&gt;F37,1,0))</f>
      </c>
    </row>
    <row r="36" spans="1:9" ht="12.75">
      <c r="A36" s="148"/>
      <c r="B36" s="145"/>
      <c r="C36" s="146"/>
      <c r="D36" s="149"/>
      <c r="E36" s="117" t="s">
        <v>36</v>
      </c>
      <c r="F36" s="118"/>
      <c r="G36" s="119"/>
      <c r="H36" s="147"/>
      <c r="I36" s="142"/>
    </row>
    <row r="37" spans="1:9" ht="12.75">
      <c r="A37" s="148"/>
      <c r="B37" s="145"/>
      <c r="C37" s="146"/>
      <c r="D37" s="149"/>
      <c r="E37" s="117" t="s">
        <v>8</v>
      </c>
      <c r="F37" s="118"/>
      <c r="G37" s="119"/>
      <c r="H37" s="147"/>
      <c r="I37" s="142"/>
    </row>
    <row r="38" spans="1:9" ht="12.75">
      <c r="A38" s="148">
        <v>25</v>
      </c>
      <c r="B38" s="145"/>
      <c r="C38" s="146" t="s">
        <v>5</v>
      </c>
      <c r="D38" s="149"/>
      <c r="E38" s="117" t="s">
        <v>35</v>
      </c>
      <c r="F38" s="118"/>
      <c r="G38" s="119"/>
      <c r="H38" s="147">
        <f>IF(ISBLANK(F38),"",IF(F38&gt;G38,1,0)+IF(F39&gt;G39,1,0)+IF(F40&gt;G40,1,0))</f>
      </c>
      <c r="I38" s="142">
        <f>IF(ISBLANK(F38),"",IF(G38&gt;F38,1,0)+IF(G39&gt;F39,1,0)+IF(G40&gt;F40,1,0))</f>
      </c>
    </row>
    <row r="39" spans="1:9" ht="12.75">
      <c r="A39" s="148"/>
      <c r="B39" s="145"/>
      <c r="C39" s="146"/>
      <c r="D39" s="149"/>
      <c r="E39" s="117" t="s">
        <v>36</v>
      </c>
      <c r="F39" s="118"/>
      <c r="G39" s="119"/>
      <c r="H39" s="147"/>
      <c r="I39" s="142"/>
    </row>
    <row r="40" spans="1:9" ht="12.75">
      <c r="A40" s="148"/>
      <c r="B40" s="145"/>
      <c r="C40" s="146"/>
      <c r="D40" s="149"/>
      <c r="E40" s="117" t="s">
        <v>8</v>
      </c>
      <c r="F40" s="118"/>
      <c r="G40" s="119"/>
      <c r="H40" s="147"/>
      <c r="I40" s="142"/>
    </row>
    <row r="41" spans="1:9" ht="12.75">
      <c r="A41" s="148">
        <v>27</v>
      </c>
      <c r="B41" s="145"/>
      <c r="C41" s="146" t="s">
        <v>5</v>
      </c>
      <c r="D41" s="149"/>
      <c r="E41" s="117" t="s">
        <v>35</v>
      </c>
      <c r="F41" s="118"/>
      <c r="G41" s="119"/>
      <c r="H41" s="147">
        <f>IF(ISBLANK(F41),"",IF(F41&gt;G41,1,0)+IF(F42&gt;G42,1,0)+IF(F43&gt;G43,1,0))</f>
      </c>
      <c r="I41" s="142">
        <f>IF(ISBLANK(F41),"",IF(G41&gt;F41,1,0)+IF(G42&gt;F42,1,0)+IF(G43&gt;F43,1,0))</f>
      </c>
    </row>
    <row r="42" spans="1:9" ht="12.75">
      <c r="A42" s="148"/>
      <c r="B42" s="145"/>
      <c r="C42" s="146"/>
      <c r="D42" s="149"/>
      <c r="E42" s="117" t="s">
        <v>36</v>
      </c>
      <c r="F42" s="118"/>
      <c r="G42" s="119"/>
      <c r="H42" s="147"/>
      <c r="I42" s="142"/>
    </row>
    <row r="43" spans="1:9" ht="12.75">
      <c r="A43" s="148"/>
      <c r="B43" s="145"/>
      <c r="C43" s="146"/>
      <c r="D43" s="149"/>
      <c r="E43" s="117" t="s">
        <v>8</v>
      </c>
      <c r="F43" s="118"/>
      <c r="G43" s="119"/>
      <c r="H43" s="147"/>
      <c r="I43" s="142"/>
    </row>
    <row r="44" spans="1:9" ht="12.75">
      <c r="A44" s="148">
        <v>29</v>
      </c>
      <c r="B44" s="145"/>
      <c r="C44" s="146" t="s">
        <v>5</v>
      </c>
      <c r="D44" s="149"/>
      <c r="E44" s="117" t="s">
        <v>35</v>
      </c>
      <c r="F44" s="118"/>
      <c r="G44" s="119"/>
      <c r="H44" s="147">
        <f>IF(ISBLANK(F44),"",IF(F44&gt;G44,1,0)+IF(F45&gt;G45,1,0)+IF(F46&gt;G46,1,0))</f>
      </c>
      <c r="I44" s="142">
        <f>IF(ISBLANK(F44),"",IF(G44&gt;F44,1,0)+IF(G45&gt;F45,1,0)+IF(G46&gt;F46,1,0))</f>
      </c>
    </row>
    <row r="45" spans="1:9" ht="12.75">
      <c r="A45" s="148"/>
      <c r="B45" s="145"/>
      <c r="C45" s="146"/>
      <c r="D45" s="149"/>
      <c r="E45" s="117" t="s">
        <v>36</v>
      </c>
      <c r="F45" s="118"/>
      <c r="G45" s="119"/>
      <c r="H45" s="147"/>
      <c r="I45" s="142"/>
    </row>
    <row r="46" spans="1:9" ht="12.75">
      <c r="A46" s="148"/>
      <c r="B46" s="145"/>
      <c r="C46" s="146"/>
      <c r="D46" s="149"/>
      <c r="E46" s="117" t="s">
        <v>8</v>
      </c>
      <c r="F46" s="118"/>
      <c r="G46" s="119"/>
      <c r="H46" s="147"/>
      <c r="I46" s="142"/>
    </row>
    <row r="47" spans="1:9" ht="12.75">
      <c r="A47" s="148">
        <v>31</v>
      </c>
      <c r="B47" s="145"/>
      <c r="C47" s="146" t="s">
        <v>5</v>
      </c>
      <c r="D47" s="149"/>
      <c r="E47" s="117" t="s">
        <v>35</v>
      </c>
      <c r="F47" s="118"/>
      <c r="G47" s="119"/>
      <c r="H47" s="147">
        <f>IF(ISBLANK(F47),"",IF(F47&gt;G47,1,0)+IF(F48&gt;G48,1,0)+IF(F49&gt;G49,1,0))</f>
      </c>
      <c r="I47" s="142">
        <f>IF(ISBLANK(F47),"",IF(G47&gt;F47,1,0)+IF(G48&gt;F48,1,0)+IF(G49&gt;F49,1,0))</f>
      </c>
    </row>
    <row r="48" spans="1:9" ht="12.75">
      <c r="A48" s="148"/>
      <c r="B48" s="145"/>
      <c r="C48" s="146"/>
      <c r="D48" s="149"/>
      <c r="E48" s="117" t="s">
        <v>36</v>
      </c>
      <c r="F48" s="118"/>
      <c r="G48" s="119"/>
      <c r="H48" s="147"/>
      <c r="I48" s="142"/>
    </row>
    <row r="49" spans="1:9" ht="12.75">
      <c r="A49" s="148"/>
      <c r="B49" s="145"/>
      <c r="C49" s="146"/>
      <c r="D49" s="149"/>
      <c r="E49" s="117" t="s">
        <v>8</v>
      </c>
      <c r="F49" s="118"/>
      <c r="G49" s="119"/>
      <c r="H49" s="147"/>
      <c r="I49" s="142"/>
    </row>
  </sheetData>
  <sheetProtection/>
  <mergeCells count="97">
    <mergeCell ref="A47:A49"/>
    <mergeCell ref="B47:B49"/>
    <mergeCell ref="C47:C49"/>
    <mergeCell ref="D47:D49"/>
    <mergeCell ref="H41:H43"/>
    <mergeCell ref="I41:I43"/>
    <mergeCell ref="A44:A46"/>
    <mergeCell ref="B44:B46"/>
    <mergeCell ref="C44:C46"/>
    <mergeCell ref="D44:D46"/>
    <mergeCell ref="H47:H49"/>
    <mergeCell ref="I47:I49"/>
    <mergeCell ref="H44:H46"/>
    <mergeCell ref="I44:I46"/>
    <mergeCell ref="H38:H40"/>
    <mergeCell ref="I38:I40"/>
    <mergeCell ref="A41:A43"/>
    <mergeCell ref="B41:B43"/>
    <mergeCell ref="A38:A40"/>
    <mergeCell ref="B38:B40"/>
    <mergeCell ref="C38:C40"/>
    <mergeCell ref="D38:D40"/>
    <mergeCell ref="C41:C43"/>
    <mergeCell ref="D41:D43"/>
    <mergeCell ref="A35:A37"/>
    <mergeCell ref="B35:B37"/>
    <mergeCell ref="C35:C37"/>
    <mergeCell ref="D35:D37"/>
    <mergeCell ref="H29:H31"/>
    <mergeCell ref="I29:I31"/>
    <mergeCell ref="A32:A34"/>
    <mergeCell ref="B32:B34"/>
    <mergeCell ref="C32:C34"/>
    <mergeCell ref="D32:D34"/>
    <mergeCell ref="H35:H37"/>
    <mergeCell ref="I35:I37"/>
    <mergeCell ref="H32:H34"/>
    <mergeCell ref="I32:I34"/>
    <mergeCell ref="H26:H28"/>
    <mergeCell ref="I26:I28"/>
    <mergeCell ref="A29:A31"/>
    <mergeCell ref="B29:B31"/>
    <mergeCell ref="A26:A28"/>
    <mergeCell ref="B26:B28"/>
    <mergeCell ref="C26:C28"/>
    <mergeCell ref="D26:D28"/>
    <mergeCell ref="C29:C31"/>
    <mergeCell ref="D29:D31"/>
    <mergeCell ref="A23:A25"/>
    <mergeCell ref="B23:B25"/>
    <mergeCell ref="C23:C25"/>
    <mergeCell ref="D23:D25"/>
    <mergeCell ref="H17:H19"/>
    <mergeCell ref="I17:I19"/>
    <mergeCell ref="A20:A22"/>
    <mergeCell ref="B20:B22"/>
    <mergeCell ref="C20:C22"/>
    <mergeCell ref="D20:D22"/>
    <mergeCell ref="H23:H25"/>
    <mergeCell ref="I23:I25"/>
    <mergeCell ref="H20:H22"/>
    <mergeCell ref="I20:I22"/>
    <mergeCell ref="H14:H16"/>
    <mergeCell ref="I14:I16"/>
    <mergeCell ref="A17:A19"/>
    <mergeCell ref="B17:B19"/>
    <mergeCell ref="A14:A16"/>
    <mergeCell ref="B14:B16"/>
    <mergeCell ref="C14:C16"/>
    <mergeCell ref="D14:D16"/>
    <mergeCell ref="C17:C19"/>
    <mergeCell ref="D17:D19"/>
    <mergeCell ref="I11:I13"/>
    <mergeCell ref="A8:A10"/>
    <mergeCell ref="B8:B10"/>
    <mergeCell ref="C8:C10"/>
    <mergeCell ref="D8:D10"/>
    <mergeCell ref="H8:H10"/>
    <mergeCell ref="I8:I10"/>
    <mergeCell ref="A11:A13"/>
    <mergeCell ref="B11:B13"/>
    <mergeCell ref="C11:C13"/>
    <mergeCell ref="C5:C7"/>
    <mergeCell ref="D5:D7"/>
    <mergeCell ref="H11:H13"/>
    <mergeCell ref="D11:D13"/>
    <mergeCell ref="H5:H7"/>
    <mergeCell ref="I5:I7"/>
    <mergeCell ref="A1:I1"/>
    <mergeCell ref="A2:A4"/>
    <mergeCell ref="B2:B4"/>
    <mergeCell ref="C2:C4"/>
    <mergeCell ref="D2:D4"/>
    <mergeCell ref="H2:H4"/>
    <mergeCell ref="I2:I4"/>
    <mergeCell ref="A5:A7"/>
    <mergeCell ref="B5:B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4" t="str">
        <f>info!$B$2&amp;" Gruppe 1"</f>
        <v>Hobby-Klasse Gruppe 1</v>
      </c>
      <c r="B1" s="124"/>
      <c r="C1" s="124"/>
      <c r="D1" s="124"/>
      <c r="E1" s="125">
        <v>1</v>
      </c>
      <c r="F1" s="125"/>
      <c r="G1" s="126">
        <v>2</v>
      </c>
      <c r="H1" s="126"/>
      <c r="I1" s="126">
        <v>3</v>
      </c>
      <c r="J1" s="126"/>
      <c r="K1" s="126">
        <v>4</v>
      </c>
      <c r="L1" s="126"/>
      <c r="M1" s="127" t="s">
        <v>0</v>
      </c>
      <c r="N1" s="127"/>
      <c r="O1" s="127" t="s">
        <v>1</v>
      </c>
      <c r="P1" s="127"/>
      <c r="Q1" s="127" t="s">
        <v>2</v>
      </c>
      <c r="R1" s="127"/>
      <c r="S1" s="127" t="s">
        <v>3</v>
      </c>
      <c r="T1" s="127"/>
    </row>
    <row r="2" spans="1:20" ht="33" customHeight="1" thickBot="1">
      <c r="A2" s="1">
        <v>1</v>
      </c>
      <c r="B2" s="2" t="s">
        <v>38</v>
      </c>
      <c r="C2" s="3"/>
      <c r="D2" s="4" t="s">
        <v>39</v>
      </c>
      <c r="E2" s="122"/>
      <c r="F2" s="122"/>
      <c r="G2" s="5">
        <f>T11</f>
        <v>2</v>
      </c>
      <c r="H2" s="6">
        <f>S11</f>
        <v>0</v>
      </c>
      <c r="I2" s="7">
        <f>S9</f>
        <v>2</v>
      </c>
      <c r="J2" s="8">
        <f>T9</f>
        <v>0</v>
      </c>
      <c r="K2" s="7">
        <f>S7</f>
        <v>2</v>
      </c>
      <c r="L2" s="8">
        <f>T7</f>
        <v>0</v>
      </c>
      <c r="M2" s="9">
        <f>IF(ISBLANK(B2),"",SUM(G7,K7,O7,G9,K9,O9,H11,L11,P11))</f>
        <v>18</v>
      </c>
      <c r="N2" s="10">
        <f>IF(ISBLANK(B2),"",SUM(H7,L7,P7,H9,L9,P9,G11,K11,O11))</f>
        <v>0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29">
        <v>1</v>
      </c>
      <c r="T2" s="129"/>
    </row>
    <row r="3" spans="1:20" ht="33" customHeight="1" thickBot="1">
      <c r="A3" s="11">
        <v>2</v>
      </c>
      <c r="B3" s="2" t="s">
        <v>54</v>
      </c>
      <c r="C3" s="12"/>
      <c r="D3" s="13" t="s">
        <v>55</v>
      </c>
      <c r="E3" s="9">
        <f>S11</f>
        <v>0</v>
      </c>
      <c r="F3" s="10">
        <f>T11</f>
        <v>2</v>
      </c>
      <c r="G3" s="122"/>
      <c r="H3" s="122"/>
      <c r="I3" s="14">
        <f>S8</f>
        <v>1</v>
      </c>
      <c r="J3" s="15">
        <f>T8</f>
        <v>2</v>
      </c>
      <c r="K3" s="16">
        <f>T10</f>
        <v>2</v>
      </c>
      <c r="L3" s="17">
        <f>S10</f>
        <v>0</v>
      </c>
      <c r="M3" s="18">
        <f>IF(ISBLANK(B3),"",SUM(G8,K8,O8,H10,L10,P10,G11,K11,O11))</f>
        <v>11</v>
      </c>
      <c r="N3" s="19">
        <f>IF(ISBLANK(B3),"",SUM(H8,L8,P8,G10,K10,O10,H11,L11,P11))</f>
        <v>14</v>
      </c>
      <c r="O3" s="18">
        <f>IF(ISBLANK(B3),"",SUM(E3,I3,K3))</f>
        <v>3</v>
      </c>
      <c r="P3" s="19">
        <f>IF(ISBLANK(B3),"",SUM(F3,J3,L3))</f>
        <v>4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123">
        <v>3</v>
      </c>
      <c r="T3" s="123"/>
    </row>
    <row r="4" spans="1:20" ht="33" customHeight="1" thickBot="1">
      <c r="A4" s="11">
        <v>3</v>
      </c>
      <c r="B4" s="2" t="s">
        <v>58</v>
      </c>
      <c r="C4" s="12"/>
      <c r="D4" s="13" t="s">
        <v>56</v>
      </c>
      <c r="E4" s="18">
        <f>T9</f>
        <v>0</v>
      </c>
      <c r="F4" s="20">
        <f>S9</f>
        <v>2</v>
      </c>
      <c r="G4" s="21">
        <f>T8</f>
        <v>2</v>
      </c>
      <c r="H4" s="22">
        <f>S8</f>
        <v>1</v>
      </c>
      <c r="I4" s="122"/>
      <c r="J4" s="122"/>
      <c r="K4" s="14">
        <f>S12</f>
        <v>2</v>
      </c>
      <c r="L4" s="15">
        <f>T12</f>
        <v>0</v>
      </c>
      <c r="M4" s="18">
        <f>IF(ISBLANK(B4),"",SUM(H8,L8,P8,H9,L9,P9,G12,K12,O12))</f>
        <v>12</v>
      </c>
      <c r="N4" s="19">
        <f>IF(ISBLANK(B4),"",SUM(G8,K8,O8,G9,K9,O9,H12,L12,P12))</f>
        <v>12</v>
      </c>
      <c r="O4" s="18">
        <f>IF(ISBLANK(B4),"",SUM(G4,E4,K4))</f>
        <v>4</v>
      </c>
      <c r="P4" s="19">
        <f>IF(ISBLANK(B4),"",SUM(H4,F4,L4))</f>
        <v>3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123">
        <v>2</v>
      </c>
      <c r="T4" s="123"/>
    </row>
    <row r="5" spans="1:20" ht="33" customHeight="1">
      <c r="A5" s="11">
        <v>4</v>
      </c>
      <c r="B5" s="2" t="s">
        <v>67</v>
      </c>
      <c r="C5" s="12"/>
      <c r="D5" s="23" t="s">
        <v>50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122"/>
      <c r="L5" s="122"/>
      <c r="M5" s="18">
        <f>IF(ISBLANK(B5),"",SUM(H7,L7,P7,G10,K10,O10,H12,L12,P12))</f>
        <v>3</v>
      </c>
      <c r="N5" s="19">
        <f>IF(ISBLANK(B5),"",SUM(G7,K7,O7,H10,L10,P10,G12,K12,O12))</f>
        <v>18</v>
      </c>
      <c r="O5" s="18">
        <f>IF(ISBLANK(B5),"",SUM(E5,I5,G5))</f>
        <v>0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123">
        <v>4</v>
      </c>
      <c r="T5" s="123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Horn/Ilardo,Tobias</v>
      </c>
      <c r="C7" s="29" t="s">
        <v>5</v>
      </c>
      <c r="D7" s="30" t="str">
        <f>IF(ISBLANK(B5),"",B5)</f>
        <v>Hansen/Wolter</v>
      </c>
      <c r="E7" s="128" t="s">
        <v>6</v>
      </c>
      <c r="F7" s="128"/>
      <c r="G7" s="31">
        <v>3</v>
      </c>
      <c r="H7" s="32">
        <v>0</v>
      </c>
      <c r="I7" s="128" t="s">
        <v>7</v>
      </c>
      <c r="J7" s="128"/>
      <c r="K7" s="31">
        <v>3</v>
      </c>
      <c r="L7" s="30">
        <v>0</v>
      </c>
      <c r="M7" s="128" t="s">
        <v>8</v>
      </c>
      <c r="N7" s="128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Rudolph/Renner</v>
      </c>
      <c r="C8" s="37" t="s">
        <v>5</v>
      </c>
      <c r="D8" s="38" t="str">
        <f>IF(ISBLANK(B4),"",B4)</f>
        <v>Fenn/Lohmeier,Patrick</v>
      </c>
      <c r="E8" s="130" t="s">
        <v>6</v>
      </c>
      <c r="F8" s="130"/>
      <c r="G8" s="39">
        <v>3</v>
      </c>
      <c r="H8" s="40">
        <v>0</v>
      </c>
      <c r="I8" s="130" t="s">
        <v>7</v>
      </c>
      <c r="J8" s="130"/>
      <c r="K8" s="39">
        <v>1</v>
      </c>
      <c r="L8" s="38">
        <v>3</v>
      </c>
      <c r="M8" s="130" t="s">
        <v>8</v>
      </c>
      <c r="N8" s="130"/>
      <c r="O8" s="39">
        <v>1</v>
      </c>
      <c r="P8" s="40">
        <v>3</v>
      </c>
      <c r="Q8" s="41" t="s">
        <v>9</v>
      </c>
      <c r="R8" s="38"/>
      <c r="S8" s="42">
        <f t="shared" si="0"/>
        <v>1</v>
      </c>
      <c r="T8" s="43">
        <f t="shared" si="1"/>
        <v>2</v>
      </c>
    </row>
    <row r="9" spans="1:20" ht="12.75">
      <c r="A9" s="44" t="s">
        <v>11</v>
      </c>
      <c r="B9" s="29" t="str">
        <f>IF(ISBLANK(B2),"",B2)</f>
        <v>Horn/Ilardo,Tobias</v>
      </c>
      <c r="C9" s="45" t="s">
        <v>5</v>
      </c>
      <c r="D9" s="30" t="str">
        <f>IF(ISBLANK(B4),"",B4)</f>
        <v>Fenn/Lohmeier,Patrick</v>
      </c>
      <c r="E9" s="128" t="s">
        <v>6</v>
      </c>
      <c r="F9" s="128"/>
      <c r="G9" s="31">
        <v>3</v>
      </c>
      <c r="H9" s="32">
        <v>0</v>
      </c>
      <c r="I9" s="128" t="s">
        <v>7</v>
      </c>
      <c r="J9" s="128"/>
      <c r="K9" s="31">
        <v>3</v>
      </c>
      <c r="L9" s="30">
        <v>0</v>
      </c>
      <c r="M9" s="128" t="s">
        <v>8</v>
      </c>
      <c r="N9" s="128"/>
      <c r="O9" s="31"/>
      <c r="P9" s="32"/>
      <c r="Q9" s="29" t="s">
        <v>9</v>
      </c>
      <c r="R9" s="30"/>
      <c r="S9" s="33">
        <f t="shared" si="0"/>
        <v>2</v>
      </c>
      <c r="T9" s="34">
        <f t="shared" si="1"/>
        <v>0</v>
      </c>
    </row>
    <row r="10" spans="1:20" ht="13.5" thickBot="1">
      <c r="A10" s="46" t="s">
        <v>12</v>
      </c>
      <c r="B10" s="41" t="str">
        <f>IF(ISBLANK(B5),"",B5)</f>
        <v>Hansen/Wolter</v>
      </c>
      <c r="C10" s="37" t="s">
        <v>5</v>
      </c>
      <c r="D10" s="38" t="str">
        <f>IF(ISBLANK(B3),"",B3)</f>
        <v>Rudolph/Renner</v>
      </c>
      <c r="E10" s="130" t="s">
        <v>6</v>
      </c>
      <c r="F10" s="130"/>
      <c r="G10" s="39">
        <v>0</v>
      </c>
      <c r="H10" s="40">
        <v>3</v>
      </c>
      <c r="I10" s="130" t="s">
        <v>7</v>
      </c>
      <c r="J10" s="130"/>
      <c r="K10" s="39">
        <v>2</v>
      </c>
      <c r="L10" s="38">
        <v>3</v>
      </c>
      <c r="M10" s="130" t="s">
        <v>8</v>
      </c>
      <c r="N10" s="130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Rudolph/Renner</v>
      </c>
      <c r="C11" s="45" t="s">
        <v>5</v>
      </c>
      <c r="D11" s="30" t="str">
        <f>IF(ISBLANK(B2),"",B2)</f>
        <v>Horn/Ilardo,Tobias</v>
      </c>
      <c r="E11" s="128" t="s">
        <v>6</v>
      </c>
      <c r="F11" s="128"/>
      <c r="G11" s="31">
        <v>0</v>
      </c>
      <c r="H11" s="32">
        <v>3</v>
      </c>
      <c r="I11" s="128" t="s">
        <v>7</v>
      </c>
      <c r="J11" s="128"/>
      <c r="K11" s="31">
        <v>0</v>
      </c>
      <c r="L11" s="30">
        <v>3</v>
      </c>
      <c r="M11" s="128" t="s">
        <v>8</v>
      </c>
      <c r="N11" s="128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Fenn/Lohmeier,Patrick</v>
      </c>
      <c r="C12" s="37" t="s">
        <v>5</v>
      </c>
      <c r="D12" s="38" t="str">
        <f>IF(ISBLANK(B5),"",B5)</f>
        <v>Hansen/Wolter</v>
      </c>
      <c r="E12" s="130" t="s">
        <v>6</v>
      </c>
      <c r="F12" s="130"/>
      <c r="G12" s="39">
        <v>3</v>
      </c>
      <c r="H12" s="40">
        <v>0</v>
      </c>
      <c r="I12" s="130" t="s">
        <v>7</v>
      </c>
      <c r="J12" s="130"/>
      <c r="K12" s="39">
        <v>3</v>
      </c>
      <c r="L12" s="38">
        <v>1</v>
      </c>
      <c r="M12" s="130" t="s">
        <v>8</v>
      </c>
      <c r="N12" s="130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S1:T1"/>
    <mergeCell ref="E7:F7"/>
    <mergeCell ref="I7:J7"/>
    <mergeCell ref="M7:N7"/>
    <mergeCell ref="K5:L5"/>
    <mergeCell ref="O1:P1"/>
    <mergeCell ref="G3:H3"/>
    <mergeCell ref="I4:J4"/>
    <mergeCell ref="S4:T4"/>
    <mergeCell ref="S2:T2"/>
    <mergeCell ref="E2:F2"/>
    <mergeCell ref="S5:T5"/>
    <mergeCell ref="S3:T3"/>
    <mergeCell ref="A1:D1"/>
    <mergeCell ref="E1:F1"/>
    <mergeCell ref="G1:H1"/>
    <mergeCell ref="I1:J1"/>
    <mergeCell ref="K1:L1"/>
    <mergeCell ref="M1:N1"/>
    <mergeCell ref="Q1:R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S6" sqref="S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4" t="str">
        <f>info!$B$2&amp;" Gruppe 2"</f>
        <v>Hobby-Klasse Gruppe 2</v>
      </c>
      <c r="B1" s="124"/>
      <c r="C1" s="124"/>
      <c r="D1" s="124"/>
      <c r="E1" s="125">
        <v>1</v>
      </c>
      <c r="F1" s="125"/>
      <c r="G1" s="126">
        <v>2</v>
      </c>
      <c r="H1" s="126"/>
      <c r="I1" s="126">
        <v>3</v>
      </c>
      <c r="J1" s="126"/>
      <c r="K1" s="126">
        <v>4</v>
      </c>
      <c r="L1" s="126"/>
      <c r="M1" s="127" t="s">
        <v>0</v>
      </c>
      <c r="N1" s="127"/>
      <c r="O1" s="127" t="s">
        <v>1</v>
      </c>
      <c r="P1" s="127"/>
      <c r="Q1" s="127" t="s">
        <v>2</v>
      </c>
      <c r="R1" s="127"/>
      <c r="S1" s="127" t="s">
        <v>3</v>
      </c>
      <c r="T1" s="127"/>
    </row>
    <row r="2" spans="1:20" ht="33" customHeight="1" thickBot="1">
      <c r="A2" s="1">
        <v>1</v>
      </c>
      <c r="B2" s="2" t="s">
        <v>40</v>
      </c>
      <c r="C2" s="3"/>
      <c r="D2" s="4" t="s">
        <v>39</v>
      </c>
      <c r="E2" s="122"/>
      <c r="F2" s="122"/>
      <c r="G2" s="5">
        <f>T11</f>
        <v>0</v>
      </c>
      <c r="H2" s="6">
        <f>S11</f>
        <v>2</v>
      </c>
      <c r="I2" s="7">
        <f>S9</f>
        <v>2</v>
      </c>
      <c r="J2" s="8">
        <f>T9</f>
        <v>1</v>
      </c>
      <c r="K2" s="7">
        <f>S7</f>
        <v>2</v>
      </c>
      <c r="L2" s="8">
        <f>T7</f>
        <v>0</v>
      </c>
      <c r="M2" s="9">
        <f>IF(ISBLANK(B2),"",SUM(G7,K7,O7,G9,K9,O9,H11,L11,P11))</f>
        <v>16</v>
      </c>
      <c r="N2" s="10">
        <f>IF(ISBLANK(B2),"",SUM(H7,L7,P7,H9,L9,P9,G11,K11,O11))</f>
        <v>10</v>
      </c>
      <c r="O2" s="9">
        <f>IF(ISBLANK(B2),"",SUM(G2,I2,K2))</f>
        <v>4</v>
      </c>
      <c r="P2" s="10">
        <f>IF(ISBLANK(B2),"",SUM(H2,J2,L2))</f>
        <v>3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29">
        <v>2</v>
      </c>
      <c r="T2" s="129"/>
    </row>
    <row r="3" spans="1:20" ht="33" customHeight="1" thickBot="1">
      <c r="A3" s="11">
        <v>2</v>
      </c>
      <c r="B3" s="2" t="s">
        <v>59</v>
      </c>
      <c r="C3" s="12"/>
      <c r="D3" s="13" t="s">
        <v>56</v>
      </c>
      <c r="E3" s="9">
        <f>S11</f>
        <v>2</v>
      </c>
      <c r="F3" s="10">
        <f>T11</f>
        <v>0</v>
      </c>
      <c r="G3" s="122"/>
      <c r="H3" s="122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18</v>
      </c>
      <c r="N3" s="19">
        <f>IF(ISBLANK(B3),"",SUM(H8,L8,P8,G10,K10,O10,H11,L11,P11))</f>
        <v>3</v>
      </c>
      <c r="O3" s="18">
        <f>IF(ISBLANK(B3),"",SUM(E3,I3,K3))</f>
        <v>6</v>
      </c>
      <c r="P3" s="19">
        <f>IF(ISBLANK(B3),"",SUM(F3,J3,L3))</f>
        <v>0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123">
        <v>1</v>
      </c>
      <c r="T3" s="123"/>
    </row>
    <row r="4" spans="1:20" ht="33" customHeight="1" thickBot="1">
      <c r="A4" s="11">
        <v>3</v>
      </c>
      <c r="B4" s="2" t="s">
        <v>60</v>
      </c>
      <c r="C4" s="12"/>
      <c r="D4" s="13" t="s">
        <v>61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122"/>
      <c r="J4" s="122"/>
      <c r="K4" s="14">
        <f>S12</f>
        <v>2</v>
      </c>
      <c r="L4" s="15">
        <f>T12</f>
        <v>0</v>
      </c>
      <c r="M4" s="18">
        <f>IF(ISBLANK(B4),"",SUM(H8,L8,P8,H9,L9,P9,G12,K12,O12))</f>
        <v>10</v>
      </c>
      <c r="N4" s="19">
        <f>IF(ISBLANK(B4),"",SUM(G8,K8,O8,G9,K9,O9,H12,L12,P12))</f>
        <v>13</v>
      </c>
      <c r="O4" s="18">
        <f>IF(ISBLANK(B4),"",SUM(G4,E4,K4))</f>
        <v>3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123">
        <v>4</v>
      </c>
      <c r="T4" s="123"/>
    </row>
    <row r="5" spans="1:20" ht="33" customHeight="1">
      <c r="A5" s="11">
        <v>4</v>
      </c>
      <c r="B5" s="2" t="s">
        <v>69</v>
      </c>
      <c r="C5" s="12"/>
      <c r="D5" s="23" t="s">
        <v>68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122"/>
      <c r="L5" s="122"/>
      <c r="M5" s="18">
        <f>IF(ISBLANK(B5),"",SUM(H7,L7,P7,G10,K10,O10,H12,L12,P12))</f>
        <v>0</v>
      </c>
      <c r="N5" s="19">
        <f>IF(ISBLANK(B5),"",SUM(G7,K7,O7,H10,L10,P10,G12,K12,O12))</f>
        <v>18</v>
      </c>
      <c r="O5" s="18">
        <f>IF(ISBLANK(B5),"",SUM(E5,I5,G5))</f>
        <v>0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123">
        <v>3</v>
      </c>
      <c r="T5" s="123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Knipping/Lösch</v>
      </c>
      <c r="C7" s="29" t="s">
        <v>5</v>
      </c>
      <c r="D7" s="30" t="str">
        <f>IF(ISBLANK(B5),"",B5)</f>
        <v>Joachinsthaler/Joachinsthaler</v>
      </c>
      <c r="E7" s="128" t="s">
        <v>6</v>
      </c>
      <c r="F7" s="128"/>
      <c r="G7" s="31">
        <v>3</v>
      </c>
      <c r="H7" s="32">
        <v>0</v>
      </c>
      <c r="I7" s="128" t="s">
        <v>7</v>
      </c>
      <c r="J7" s="128"/>
      <c r="K7" s="31">
        <v>3</v>
      </c>
      <c r="L7" s="30">
        <v>0</v>
      </c>
      <c r="M7" s="128" t="s">
        <v>8</v>
      </c>
      <c r="N7" s="128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Mühlenweg/Scheurer</v>
      </c>
      <c r="C8" s="37" t="s">
        <v>5</v>
      </c>
      <c r="D8" s="38" t="str">
        <f>IF(ISBLANK(B4),"",B4)</f>
        <v>Kressin/Wilken</v>
      </c>
      <c r="E8" s="130" t="s">
        <v>6</v>
      </c>
      <c r="F8" s="130"/>
      <c r="G8" s="39">
        <v>3</v>
      </c>
      <c r="H8" s="40">
        <v>0</v>
      </c>
      <c r="I8" s="130" t="s">
        <v>7</v>
      </c>
      <c r="J8" s="130"/>
      <c r="K8" s="39">
        <v>3</v>
      </c>
      <c r="L8" s="38">
        <v>0</v>
      </c>
      <c r="M8" s="130" t="s">
        <v>8</v>
      </c>
      <c r="N8" s="130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Knipping/Lösch</v>
      </c>
      <c r="C9" s="45" t="s">
        <v>5</v>
      </c>
      <c r="D9" s="30" t="str">
        <f>IF(ISBLANK(B4),"",B4)</f>
        <v>Kressin/Wilken</v>
      </c>
      <c r="E9" s="128" t="s">
        <v>6</v>
      </c>
      <c r="F9" s="128"/>
      <c r="G9" s="31">
        <v>1</v>
      </c>
      <c r="H9" s="32">
        <v>3</v>
      </c>
      <c r="I9" s="128" t="s">
        <v>7</v>
      </c>
      <c r="J9" s="128"/>
      <c r="K9" s="31">
        <v>3</v>
      </c>
      <c r="L9" s="30">
        <v>1</v>
      </c>
      <c r="M9" s="128" t="s">
        <v>8</v>
      </c>
      <c r="N9" s="128"/>
      <c r="O9" s="31">
        <v>3</v>
      </c>
      <c r="P9" s="32">
        <v>0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 t="str">
        <f>IF(ISBLANK(B5),"",B5)</f>
        <v>Joachinsthaler/Joachinsthaler</v>
      </c>
      <c r="C10" s="37" t="s">
        <v>5</v>
      </c>
      <c r="D10" s="38" t="str">
        <f>IF(ISBLANK(B3),"",B3)</f>
        <v>Mühlenweg/Scheurer</v>
      </c>
      <c r="E10" s="130" t="s">
        <v>6</v>
      </c>
      <c r="F10" s="130"/>
      <c r="G10" s="39">
        <v>0</v>
      </c>
      <c r="H10" s="40">
        <v>3</v>
      </c>
      <c r="I10" s="130" t="s">
        <v>7</v>
      </c>
      <c r="J10" s="130"/>
      <c r="K10" s="39">
        <v>0</v>
      </c>
      <c r="L10" s="38">
        <v>3</v>
      </c>
      <c r="M10" s="130" t="s">
        <v>8</v>
      </c>
      <c r="N10" s="130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Mühlenweg/Scheurer</v>
      </c>
      <c r="C11" s="45" t="s">
        <v>5</v>
      </c>
      <c r="D11" s="30" t="str">
        <f>IF(ISBLANK(B2),"",B2)</f>
        <v>Knipping/Lösch</v>
      </c>
      <c r="E11" s="128" t="s">
        <v>6</v>
      </c>
      <c r="F11" s="128"/>
      <c r="G11" s="31">
        <v>3</v>
      </c>
      <c r="H11" s="32">
        <v>2</v>
      </c>
      <c r="I11" s="128" t="s">
        <v>7</v>
      </c>
      <c r="J11" s="128"/>
      <c r="K11" s="31">
        <v>3</v>
      </c>
      <c r="L11" s="30">
        <v>1</v>
      </c>
      <c r="M11" s="128" t="s">
        <v>8</v>
      </c>
      <c r="N11" s="128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Kressin/Wilken</v>
      </c>
      <c r="C12" s="37" t="s">
        <v>5</v>
      </c>
      <c r="D12" s="38" t="str">
        <f>IF(ISBLANK(B5),"",B5)</f>
        <v>Joachinsthaler/Joachinsthaler</v>
      </c>
      <c r="E12" s="130" t="s">
        <v>6</v>
      </c>
      <c r="F12" s="130"/>
      <c r="G12" s="39">
        <v>3</v>
      </c>
      <c r="H12" s="40">
        <v>0</v>
      </c>
      <c r="I12" s="130" t="s">
        <v>7</v>
      </c>
      <c r="J12" s="130"/>
      <c r="K12" s="39">
        <v>3</v>
      </c>
      <c r="L12" s="38">
        <v>0</v>
      </c>
      <c r="M12" s="130" t="s">
        <v>8</v>
      </c>
      <c r="N12" s="130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S1:T1"/>
    <mergeCell ref="E7:F7"/>
    <mergeCell ref="I7:J7"/>
    <mergeCell ref="M7:N7"/>
    <mergeCell ref="K5:L5"/>
    <mergeCell ref="O1:P1"/>
    <mergeCell ref="G3:H3"/>
    <mergeCell ref="I4:J4"/>
    <mergeCell ref="S4:T4"/>
    <mergeCell ref="S2:T2"/>
    <mergeCell ref="E2:F2"/>
    <mergeCell ref="S5:T5"/>
    <mergeCell ref="S3:T3"/>
    <mergeCell ref="A1:D1"/>
    <mergeCell ref="E1:F1"/>
    <mergeCell ref="G1:H1"/>
    <mergeCell ref="I1:J1"/>
    <mergeCell ref="K1:L1"/>
    <mergeCell ref="M1:N1"/>
    <mergeCell ref="Q1:R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U6" sqref="U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4" t="str">
        <f>info!$B$2&amp;" Gruppe 3"</f>
        <v>Hobby-Klasse Gruppe 3</v>
      </c>
      <c r="B1" s="124"/>
      <c r="C1" s="124"/>
      <c r="D1" s="124"/>
      <c r="E1" s="125">
        <v>1</v>
      </c>
      <c r="F1" s="125"/>
      <c r="G1" s="126">
        <v>2</v>
      </c>
      <c r="H1" s="126"/>
      <c r="I1" s="126">
        <v>3</v>
      </c>
      <c r="J1" s="126"/>
      <c r="K1" s="126">
        <v>4</v>
      </c>
      <c r="L1" s="126"/>
      <c r="M1" s="127" t="s">
        <v>0</v>
      </c>
      <c r="N1" s="127"/>
      <c r="O1" s="127" t="s">
        <v>1</v>
      </c>
      <c r="P1" s="127"/>
      <c r="Q1" s="127" t="s">
        <v>2</v>
      </c>
      <c r="R1" s="127"/>
      <c r="S1" s="127" t="s">
        <v>3</v>
      </c>
      <c r="T1" s="127"/>
    </row>
    <row r="2" spans="1:20" ht="33" customHeight="1" thickBot="1">
      <c r="A2" s="1">
        <v>1</v>
      </c>
      <c r="B2" s="2" t="s">
        <v>41</v>
      </c>
      <c r="C2" s="3"/>
      <c r="D2" s="4" t="s">
        <v>42</v>
      </c>
      <c r="E2" s="122"/>
      <c r="F2" s="122"/>
      <c r="G2" s="5">
        <f>T11</f>
        <v>0</v>
      </c>
      <c r="H2" s="6">
        <f>S11</f>
        <v>2</v>
      </c>
      <c r="I2" s="7">
        <f>S9</f>
        <v>0</v>
      </c>
      <c r="J2" s="8">
        <f>T9</f>
        <v>2</v>
      </c>
      <c r="K2" s="7">
        <f>S7</f>
        <v>1</v>
      </c>
      <c r="L2" s="8">
        <f>T7</f>
        <v>2</v>
      </c>
      <c r="M2" s="9">
        <f>IF(ISBLANK(B2),"",SUM(G7,K7,O7,G9,K9,O9,H11,L11,P11))</f>
        <v>4</v>
      </c>
      <c r="N2" s="10">
        <f>IF(ISBLANK(B2),"",SUM(H7,L7,P7,H9,L9,P9,G11,K11,O11))</f>
        <v>20</v>
      </c>
      <c r="O2" s="9">
        <f>IF(ISBLANK(B2),"",SUM(G2,I2,K2))</f>
        <v>1</v>
      </c>
      <c r="P2" s="10">
        <f>IF(ISBLANK(B2),"",SUM(H2,J2,L2))</f>
        <v>6</v>
      </c>
      <c r="Q2" s="9">
        <f>IF(ISBLANK(B2),"",IF(G2=2,1,0)+IF(I2=2,1,0)+IF(K2=2,1,0))</f>
        <v>0</v>
      </c>
      <c r="R2" s="10">
        <f>IF(ISBLANK(B2),"",IF(H2=2,1,0)+IF(J2=2,1,0)+IF(L2=2,1,0))</f>
        <v>3</v>
      </c>
      <c r="S2" s="129">
        <v>4</v>
      </c>
      <c r="T2" s="129"/>
    </row>
    <row r="3" spans="1:20" ht="33" customHeight="1" thickBot="1">
      <c r="A3" s="11">
        <v>2</v>
      </c>
      <c r="B3" s="2" t="s">
        <v>62</v>
      </c>
      <c r="C3" s="12"/>
      <c r="D3" s="13" t="s">
        <v>63</v>
      </c>
      <c r="E3" s="9">
        <f>S11</f>
        <v>2</v>
      </c>
      <c r="F3" s="10">
        <f>T11</f>
        <v>0</v>
      </c>
      <c r="G3" s="122"/>
      <c r="H3" s="122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18</v>
      </c>
      <c r="N3" s="19">
        <f>IF(ISBLANK(B3),"",SUM(H8,L8,P8,G10,K10,O10,H11,L11,P11))</f>
        <v>0</v>
      </c>
      <c r="O3" s="18">
        <f>IF(ISBLANK(B3),"",SUM(E3,I3,K3))</f>
        <v>6</v>
      </c>
      <c r="P3" s="19">
        <f>IF(ISBLANK(B3),"",SUM(F3,J3,L3))</f>
        <v>0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123">
        <v>1</v>
      </c>
      <c r="T3" s="123"/>
    </row>
    <row r="4" spans="1:20" ht="33" customHeight="1" thickBot="1">
      <c r="A4" s="11">
        <v>3</v>
      </c>
      <c r="B4" s="2" t="s">
        <v>70</v>
      </c>
      <c r="C4" s="12"/>
      <c r="D4" s="13" t="s">
        <v>56</v>
      </c>
      <c r="E4" s="18">
        <f>T9</f>
        <v>2</v>
      </c>
      <c r="F4" s="20">
        <f>S9</f>
        <v>0</v>
      </c>
      <c r="G4" s="21">
        <f>T8</f>
        <v>0</v>
      </c>
      <c r="H4" s="22">
        <f>S8</f>
        <v>2</v>
      </c>
      <c r="I4" s="122"/>
      <c r="J4" s="122"/>
      <c r="K4" s="14">
        <f>S12</f>
        <v>2</v>
      </c>
      <c r="L4" s="15">
        <f>T12</f>
        <v>0</v>
      </c>
      <c r="M4" s="18">
        <f>IF(ISBLANK(B4),"",SUM(H8,L8,P8,H9,L9,P9,G12,K12,O12))</f>
        <v>12</v>
      </c>
      <c r="N4" s="19">
        <f>IF(ISBLANK(B4),"",SUM(G8,K8,O8,G9,K9,O9,H12,L12,P12))</f>
        <v>8</v>
      </c>
      <c r="O4" s="18">
        <f>IF(ISBLANK(B4),"",SUM(G4,E4,K4))</f>
        <v>4</v>
      </c>
      <c r="P4" s="19">
        <f>IF(ISBLANK(B4),"",SUM(H4,F4,L4))</f>
        <v>2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123">
        <v>2</v>
      </c>
      <c r="T4" s="123"/>
    </row>
    <row r="5" spans="1:20" ht="33" customHeight="1">
      <c r="A5" s="11">
        <v>4</v>
      </c>
      <c r="B5" s="2" t="s">
        <v>72</v>
      </c>
      <c r="C5" s="12"/>
      <c r="D5" s="23" t="s">
        <v>73</v>
      </c>
      <c r="E5" s="18">
        <f>T7</f>
        <v>2</v>
      </c>
      <c r="F5" s="20">
        <f>S7</f>
        <v>1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122"/>
      <c r="L5" s="122"/>
      <c r="M5" s="18">
        <f>IF(ISBLANK(B5),"",SUM(H7,L7,P7,G10,K10,O10,H12,L12,P12))</f>
        <v>10</v>
      </c>
      <c r="N5" s="19">
        <f>IF(ISBLANK(B5),"",SUM(G7,K7,O7,H10,L10,P10,G12,K12,O12))</f>
        <v>16</v>
      </c>
      <c r="O5" s="18">
        <f>IF(ISBLANK(B5),"",SUM(E5,I5,G5))</f>
        <v>2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123">
        <v>3</v>
      </c>
      <c r="T5" s="123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Bühmann/Kramer</v>
      </c>
      <c r="C7" s="29" t="s">
        <v>5</v>
      </c>
      <c r="D7" s="30" t="str">
        <f>IF(ISBLANK(B5),"",B5)</f>
        <v>Becker/Köther</v>
      </c>
      <c r="E7" s="128" t="s">
        <v>6</v>
      </c>
      <c r="F7" s="128"/>
      <c r="G7" s="31">
        <v>0</v>
      </c>
      <c r="H7" s="32">
        <v>3</v>
      </c>
      <c r="I7" s="128" t="s">
        <v>7</v>
      </c>
      <c r="J7" s="128"/>
      <c r="K7" s="31">
        <v>3</v>
      </c>
      <c r="L7" s="30">
        <v>2</v>
      </c>
      <c r="M7" s="128" t="s">
        <v>8</v>
      </c>
      <c r="N7" s="128"/>
      <c r="O7" s="31">
        <v>1</v>
      </c>
      <c r="P7" s="32">
        <v>3</v>
      </c>
      <c r="Q7" s="29" t="s">
        <v>9</v>
      </c>
      <c r="R7" s="30"/>
      <c r="S7" s="33">
        <f aca="true" t="shared" si="0" ref="S7:S12">IF(ISBLANK(G7),"",IF(G7&gt;H7,1,0)+IF(K7&gt;L7,1,0)+IF(O7&gt;P7,1,0))</f>
        <v>1</v>
      </c>
      <c r="T7" s="34">
        <f aca="true" t="shared" si="1" ref="T7:T12">IF(ISBLANK(H7),"",IF(H7&gt;G7,1,0)+IF(L7&gt;K7,1,0)+IF(P7&gt;O7,1,0))</f>
        <v>2</v>
      </c>
    </row>
    <row r="8" spans="1:20" ht="13.5" thickBot="1">
      <c r="A8" s="35" t="s">
        <v>10</v>
      </c>
      <c r="B8" s="36" t="str">
        <f>IF(ISBLANK(B3),"",B3)</f>
        <v>Manteufel/Hannemann</v>
      </c>
      <c r="C8" s="37" t="s">
        <v>5</v>
      </c>
      <c r="D8" s="38" t="str">
        <f>IF(ISBLANK(B4),"",B4)</f>
        <v>Fabrykiewicz/Klausing</v>
      </c>
      <c r="E8" s="130" t="s">
        <v>6</v>
      </c>
      <c r="F8" s="130"/>
      <c r="G8" s="39">
        <v>3</v>
      </c>
      <c r="H8" s="40">
        <v>0</v>
      </c>
      <c r="I8" s="130" t="s">
        <v>7</v>
      </c>
      <c r="J8" s="130"/>
      <c r="K8" s="39">
        <v>3</v>
      </c>
      <c r="L8" s="38">
        <v>0</v>
      </c>
      <c r="M8" s="130" t="s">
        <v>8</v>
      </c>
      <c r="N8" s="130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Bühmann/Kramer</v>
      </c>
      <c r="C9" s="45" t="s">
        <v>5</v>
      </c>
      <c r="D9" s="30" t="str">
        <f>IF(ISBLANK(B4),"",B4)</f>
        <v>Fabrykiewicz/Klausing</v>
      </c>
      <c r="E9" s="128" t="s">
        <v>6</v>
      </c>
      <c r="F9" s="128"/>
      <c r="G9" s="31">
        <v>0</v>
      </c>
      <c r="H9" s="32">
        <v>3</v>
      </c>
      <c r="I9" s="128" t="s">
        <v>7</v>
      </c>
      <c r="J9" s="128"/>
      <c r="K9" s="31">
        <v>0</v>
      </c>
      <c r="L9" s="30">
        <v>3</v>
      </c>
      <c r="M9" s="128" t="s">
        <v>8</v>
      </c>
      <c r="N9" s="128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Becker/Köther</v>
      </c>
      <c r="C10" s="37" t="s">
        <v>5</v>
      </c>
      <c r="D10" s="38" t="str">
        <f>IF(ISBLANK(B3),"",B3)</f>
        <v>Manteufel/Hannemann</v>
      </c>
      <c r="E10" s="130" t="s">
        <v>6</v>
      </c>
      <c r="F10" s="130"/>
      <c r="G10" s="39">
        <v>0</v>
      </c>
      <c r="H10" s="40">
        <v>3</v>
      </c>
      <c r="I10" s="130" t="s">
        <v>7</v>
      </c>
      <c r="J10" s="130"/>
      <c r="K10" s="39">
        <v>0</v>
      </c>
      <c r="L10" s="38">
        <v>3</v>
      </c>
      <c r="M10" s="130" t="s">
        <v>8</v>
      </c>
      <c r="N10" s="130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Manteufel/Hannemann</v>
      </c>
      <c r="C11" s="45" t="s">
        <v>5</v>
      </c>
      <c r="D11" s="30" t="str">
        <f>IF(ISBLANK(B2),"",B2)</f>
        <v>Bühmann/Kramer</v>
      </c>
      <c r="E11" s="128" t="s">
        <v>6</v>
      </c>
      <c r="F11" s="128"/>
      <c r="G11" s="31">
        <v>3</v>
      </c>
      <c r="H11" s="32">
        <v>0</v>
      </c>
      <c r="I11" s="128" t="s">
        <v>7</v>
      </c>
      <c r="J11" s="128"/>
      <c r="K11" s="31">
        <v>3</v>
      </c>
      <c r="L11" s="30">
        <v>0</v>
      </c>
      <c r="M11" s="128" t="s">
        <v>8</v>
      </c>
      <c r="N11" s="128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Fabrykiewicz/Klausing</v>
      </c>
      <c r="C12" s="37" t="s">
        <v>5</v>
      </c>
      <c r="D12" s="38" t="str">
        <f>IF(ISBLANK(B5),"",B5)</f>
        <v>Becker/Köther</v>
      </c>
      <c r="E12" s="130" t="s">
        <v>6</v>
      </c>
      <c r="F12" s="130"/>
      <c r="G12" s="39">
        <v>3</v>
      </c>
      <c r="H12" s="40">
        <v>2</v>
      </c>
      <c r="I12" s="130" t="s">
        <v>7</v>
      </c>
      <c r="J12" s="130"/>
      <c r="K12" s="39">
        <v>3</v>
      </c>
      <c r="L12" s="38">
        <v>0</v>
      </c>
      <c r="M12" s="130" t="s">
        <v>8</v>
      </c>
      <c r="N12" s="130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S1:T1"/>
    <mergeCell ref="E7:F7"/>
    <mergeCell ref="I7:J7"/>
    <mergeCell ref="M7:N7"/>
    <mergeCell ref="K5:L5"/>
    <mergeCell ref="O1:P1"/>
    <mergeCell ref="G3:H3"/>
    <mergeCell ref="I4:J4"/>
    <mergeCell ref="S4:T4"/>
    <mergeCell ref="S2:T2"/>
    <mergeCell ref="E2:F2"/>
    <mergeCell ref="S5:T5"/>
    <mergeCell ref="S3:T3"/>
    <mergeCell ref="A1:D1"/>
    <mergeCell ref="E1:F1"/>
    <mergeCell ref="G1:H1"/>
    <mergeCell ref="I1:J1"/>
    <mergeCell ref="K1:L1"/>
    <mergeCell ref="M1:N1"/>
    <mergeCell ref="Q1:R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4" t="str">
        <f>info!$B$2&amp;" Gruppe 4"</f>
        <v>Hobby-Klasse Gruppe 4</v>
      </c>
      <c r="B1" s="124"/>
      <c r="C1" s="124"/>
      <c r="D1" s="124"/>
      <c r="E1" s="125">
        <v>1</v>
      </c>
      <c r="F1" s="125"/>
      <c r="G1" s="126">
        <v>2</v>
      </c>
      <c r="H1" s="126"/>
      <c r="I1" s="126">
        <v>3</v>
      </c>
      <c r="J1" s="126"/>
      <c r="K1" s="126">
        <v>4</v>
      </c>
      <c r="L1" s="126"/>
      <c r="M1" s="127" t="s">
        <v>0</v>
      </c>
      <c r="N1" s="127"/>
      <c r="O1" s="127" t="s">
        <v>1</v>
      </c>
      <c r="P1" s="127"/>
      <c r="Q1" s="127" t="s">
        <v>2</v>
      </c>
      <c r="R1" s="127"/>
      <c r="S1" s="127" t="s">
        <v>3</v>
      </c>
      <c r="T1" s="127"/>
    </row>
    <row r="2" spans="1:20" ht="33" customHeight="1" thickBot="1">
      <c r="A2" s="1">
        <v>1</v>
      </c>
      <c r="B2" s="2" t="s">
        <v>43</v>
      </c>
      <c r="C2" s="3"/>
      <c r="D2" s="4" t="s">
        <v>44</v>
      </c>
      <c r="E2" s="122"/>
      <c r="F2" s="122"/>
      <c r="G2" s="5">
        <f>T11</f>
        <v>0</v>
      </c>
      <c r="H2" s="6">
        <f>S11</f>
        <v>2</v>
      </c>
      <c r="I2" s="7">
        <f>S9</f>
        <v>0</v>
      </c>
      <c r="J2" s="8">
        <f>T9</f>
        <v>2</v>
      </c>
      <c r="K2" s="7">
        <f>S7</f>
        <v>0</v>
      </c>
      <c r="L2" s="8">
        <f>T7</f>
        <v>2</v>
      </c>
      <c r="M2" s="9">
        <f>IF(ISBLANK(B2),"",SUM(G7,K7,O7,G9,K9,O9,H11,L11,P11))</f>
        <v>9</v>
      </c>
      <c r="N2" s="10">
        <f>IF(ISBLANK(B2),"",SUM(H7,L7,P7,H9,L9,P9,G11,K11,O11))</f>
        <v>18</v>
      </c>
      <c r="O2" s="9">
        <f>IF(ISBLANK(B2),"",SUM(G2,I2,K2))</f>
        <v>0</v>
      </c>
      <c r="P2" s="10">
        <f>IF(ISBLANK(B2),"",SUM(H2,J2,L2))</f>
        <v>6</v>
      </c>
      <c r="Q2" s="9">
        <f>IF(ISBLANK(B2),"",IF(G2=2,1,0)+IF(I2=2,1,0)+IF(K2=2,1,0))</f>
        <v>0</v>
      </c>
      <c r="R2" s="10">
        <f>IF(ISBLANK(B2),"",IF(H2=2,1,0)+IF(J2=2,1,0)+IF(L2=2,1,0))</f>
        <v>3</v>
      </c>
      <c r="S2" s="129">
        <v>4</v>
      </c>
      <c r="T2" s="129"/>
    </row>
    <row r="3" spans="1:20" ht="33" customHeight="1" thickBot="1">
      <c r="A3" s="11">
        <v>2</v>
      </c>
      <c r="B3" s="2" t="s">
        <v>51</v>
      </c>
      <c r="C3" s="12"/>
      <c r="D3" s="13" t="s">
        <v>50</v>
      </c>
      <c r="E3" s="9">
        <f>S11</f>
        <v>2</v>
      </c>
      <c r="F3" s="10">
        <f>T11</f>
        <v>0</v>
      </c>
      <c r="G3" s="122"/>
      <c r="H3" s="122"/>
      <c r="I3" s="14">
        <f>S8</f>
        <v>1</v>
      </c>
      <c r="J3" s="15">
        <f>T8</f>
        <v>2</v>
      </c>
      <c r="K3" s="16">
        <f>T10</f>
        <v>2</v>
      </c>
      <c r="L3" s="17">
        <f>S10</f>
        <v>0</v>
      </c>
      <c r="M3" s="18">
        <f>IF(ISBLANK(B3),"",SUM(G8,K8,O8,H10,L10,P10,G11,K11,O11))</f>
        <v>17</v>
      </c>
      <c r="N3" s="19">
        <f>IF(ISBLANK(B3),"",SUM(H8,L8,P8,G10,K10,O10,H11,L11,P11))</f>
        <v>14</v>
      </c>
      <c r="O3" s="18">
        <f>IF(ISBLANK(B3),"",SUM(E3,I3,K3))</f>
        <v>5</v>
      </c>
      <c r="P3" s="19">
        <f>IF(ISBLANK(B3),"",SUM(F3,J3,L3))</f>
        <v>2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123">
        <v>1</v>
      </c>
      <c r="T3" s="123"/>
    </row>
    <row r="4" spans="1:20" ht="33" customHeight="1" thickBot="1">
      <c r="A4" s="11">
        <v>3</v>
      </c>
      <c r="B4" s="2" t="s">
        <v>75</v>
      </c>
      <c r="C4" s="12"/>
      <c r="D4" s="13" t="s">
        <v>61</v>
      </c>
      <c r="E4" s="18">
        <f>T9</f>
        <v>2</v>
      </c>
      <c r="F4" s="20">
        <f>S9</f>
        <v>0</v>
      </c>
      <c r="G4" s="21">
        <f>T8</f>
        <v>2</v>
      </c>
      <c r="H4" s="22">
        <f>S8</f>
        <v>1</v>
      </c>
      <c r="I4" s="122"/>
      <c r="J4" s="122"/>
      <c r="K4" s="14">
        <f>S12</f>
        <v>1</v>
      </c>
      <c r="L4" s="15">
        <f>T12</f>
        <v>2</v>
      </c>
      <c r="M4" s="18">
        <f>IF(ISBLANK(B4),"",SUM(H8,L8,P8,H9,L9,P9,G12,K12,O12))</f>
        <v>18</v>
      </c>
      <c r="N4" s="19">
        <f>IF(ISBLANK(B4),"",SUM(G8,K8,O8,G9,K9,O9,H12,L12,P12))</f>
        <v>15</v>
      </c>
      <c r="O4" s="18">
        <f>IF(ISBLANK(B4),"",SUM(G4,E4,K4))</f>
        <v>5</v>
      </c>
      <c r="P4" s="19">
        <f>IF(ISBLANK(B4),"",SUM(H4,F4,L4))</f>
        <v>3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123">
        <v>2</v>
      </c>
      <c r="T4" s="123"/>
    </row>
    <row r="5" spans="1:20" ht="33" customHeight="1">
      <c r="A5" s="11">
        <v>4</v>
      </c>
      <c r="B5" s="2" t="s">
        <v>64</v>
      </c>
      <c r="C5" s="12"/>
      <c r="D5" s="23" t="s">
        <v>65</v>
      </c>
      <c r="E5" s="18">
        <f>T7</f>
        <v>2</v>
      </c>
      <c r="F5" s="20">
        <f>S7</f>
        <v>0</v>
      </c>
      <c r="G5" s="24">
        <f>S10</f>
        <v>0</v>
      </c>
      <c r="H5" s="20">
        <f>T10</f>
        <v>2</v>
      </c>
      <c r="I5" s="25">
        <f>T12</f>
        <v>2</v>
      </c>
      <c r="J5" s="22">
        <f>S12</f>
        <v>1</v>
      </c>
      <c r="K5" s="122"/>
      <c r="L5" s="122"/>
      <c r="M5" s="18">
        <f>IF(ISBLANK(B5),"",SUM(H7,L7,P7,G10,K10,O10,H12,L12,P12))</f>
        <v>18</v>
      </c>
      <c r="N5" s="19">
        <f>IF(ISBLANK(B5),"",SUM(G7,K7,O7,H10,L10,P10,G12,K12,O12))</f>
        <v>15</v>
      </c>
      <c r="O5" s="18">
        <f>IF(ISBLANK(B5),"",SUM(E5,I5,G5))</f>
        <v>4</v>
      </c>
      <c r="P5" s="19">
        <f>IF(ISBLANK(B5),"",SUM(F5,J5,H5))</f>
        <v>3</v>
      </c>
      <c r="Q5" s="18">
        <f>IF(ISBLANK(B5),"",IF(E5=2,1,0)+IF(I5=2,1,0)+IF(G5=2,1,0))</f>
        <v>2</v>
      </c>
      <c r="R5" s="19">
        <f>IF(ISBLANK(B5),"",IF(F5=2,1,0)+IF(J5=2,1,0)+IF(H5=2,1,0))</f>
        <v>1</v>
      </c>
      <c r="S5" s="123">
        <v>3</v>
      </c>
      <c r="T5" s="123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Lufter/Grob</v>
      </c>
      <c r="C7" s="29" t="s">
        <v>5</v>
      </c>
      <c r="D7" s="30" t="str">
        <f>IF(ISBLANK(B5),"",B5)</f>
        <v>Moritzen,Björn Ole/Majewski</v>
      </c>
      <c r="E7" s="128" t="s">
        <v>6</v>
      </c>
      <c r="F7" s="128"/>
      <c r="G7" s="31">
        <v>2</v>
      </c>
      <c r="H7" s="32">
        <v>3</v>
      </c>
      <c r="I7" s="128" t="s">
        <v>7</v>
      </c>
      <c r="J7" s="128"/>
      <c r="K7" s="31">
        <v>2</v>
      </c>
      <c r="L7" s="30">
        <v>3</v>
      </c>
      <c r="M7" s="128" t="s">
        <v>8</v>
      </c>
      <c r="N7" s="128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0</v>
      </c>
      <c r="T7" s="34">
        <f aca="true" t="shared" si="1" ref="T7:T12">IF(ISBLANK(H7),"",IF(H7&gt;G7,1,0)+IF(L7&gt;K7,1,0)+IF(P7&gt;O7,1,0))</f>
        <v>2</v>
      </c>
    </row>
    <row r="8" spans="1:20" ht="13.5" thickBot="1">
      <c r="A8" s="35" t="s">
        <v>10</v>
      </c>
      <c r="B8" s="36" t="str">
        <f>IF(ISBLANK(B3),"",B3)</f>
        <v>Gelewsky/Flor</v>
      </c>
      <c r="C8" s="37" t="s">
        <v>5</v>
      </c>
      <c r="D8" s="38" t="str">
        <f>IF(ISBLANK(B4),"",B4)</f>
        <v>Melchers,Sabine / Schroeter</v>
      </c>
      <c r="E8" s="130" t="s">
        <v>6</v>
      </c>
      <c r="F8" s="130"/>
      <c r="G8" s="39">
        <v>3</v>
      </c>
      <c r="H8" s="40">
        <v>1</v>
      </c>
      <c r="I8" s="130" t="s">
        <v>7</v>
      </c>
      <c r="J8" s="130"/>
      <c r="K8" s="39">
        <v>0</v>
      </c>
      <c r="L8" s="38">
        <v>3</v>
      </c>
      <c r="M8" s="130" t="s">
        <v>8</v>
      </c>
      <c r="N8" s="130"/>
      <c r="O8" s="39">
        <v>2</v>
      </c>
      <c r="P8" s="40">
        <v>3</v>
      </c>
      <c r="Q8" s="41" t="s">
        <v>9</v>
      </c>
      <c r="R8" s="38"/>
      <c r="S8" s="42">
        <f t="shared" si="0"/>
        <v>1</v>
      </c>
      <c r="T8" s="43">
        <f t="shared" si="1"/>
        <v>2</v>
      </c>
    </row>
    <row r="9" spans="1:20" ht="12.75">
      <c r="A9" s="44" t="s">
        <v>11</v>
      </c>
      <c r="B9" s="29" t="str">
        <f>IF(ISBLANK(B2),"",B2)</f>
        <v>Lufter/Grob</v>
      </c>
      <c r="C9" s="45" t="s">
        <v>5</v>
      </c>
      <c r="D9" s="30" t="str">
        <f>IF(ISBLANK(B4),"",B4)</f>
        <v>Melchers,Sabine / Schroeter</v>
      </c>
      <c r="E9" s="128" t="s">
        <v>6</v>
      </c>
      <c r="F9" s="128"/>
      <c r="G9" s="31">
        <v>1</v>
      </c>
      <c r="H9" s="32">
        <v>3</v>
      </c>
      <c r="I9" s="128" t="s">
        <v>7</v>
      </c>
      <c r="J9" s="128"/>
      <c r="K9" s="31">
        <v>1</v>
      </c>
      <c r="L9" s="30">
        <v>3</v>
      </c>
      <c r="M9" s="128" t="s">
        <v>8</v>
      </c>
      <c r="N9" s="128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Moritzen,Björn Ole/Majewski</v>
      </c>
      <c r="C10" s="37" t="s">
        <v>5</v>
      </c>
      <c r="D10" s="38" t="str">
        <f>IF(ISBLANK(B3),"",B3)</f>
        <v>Gelewsky/Flor</v>
      </c>
      <c r="E10" s="130" t="s">
        <v>6</v>
      </c>
      <c r="F10" s="130"/>
      <c r="G10" s="39">
        <v>2</v>
      </c>
      <c r="H10" s="40">
        <v>3</v>
      </c>
      <c r="I10" s="130" t="s">
        <v>7</v>
      </c>
      <c r="J10" s="130"/>
      <c r="K10" s="39">
        <v>2</v>
      </c>
      <c r="L10" s="38">
        <v>3</v>
      </c>
      <c r="M10" s="130" t="s">
        <v>8</v>
      </c>
      <c r="N10" s="130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Gelewsky/Flor</v>
      </c>
      <c r="C11" s="45" t="s">
        <v>5</v>
      </c>
      <c r="D11" s="30" t="str">
        <f>IF(ISBLANK(B2),"",B2)</f>
        <v>Lufter/Grob</v>
      </c>
      <c r="E11" s="128" t="s">
        <v>6</v>
      </c>
      <c r="F11" s="128"/>
      <c r="G11" s="31">
        <v>3</v>
      </c>
      <c r="H11" s="32">
        <v>2</v>
      </c>
      <c r="I11" s="128" t="s">
        <v>7</v>
      </c>
      <c r="J11" s="128"/>
      <c r="K11" s="31">
        <v>3</v>
      </c>
      <c r="L11" s="30">
        <v>1</v>
      </c>
      <c r="M11" s="128" t="s">
        <v>8</v>
      </c>
      <c r="N11" s="128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Melchers,Sabine / Schroeter</v>
      </c>
      <c r="C12" s="37" t="s">
        <v>5</v>
      </c>
      <c r="D12" s="38" t="str">
        <f>IF(ISBLANK(B5),"",B5)</f>
        <v>Moritzen,Björn Ole/Majewski</v>
      </c>
      <c r="E12" s="130" t="s">
        <v>6</v>
      </c>
      <c r="F12" s="130"/>
      <c r="G12" s="39">
        <v>3</v>
      </c>
      <c r="H12" s="40">
        <v>2</v>
      </c>
      <c r="I12" s="130" t="s">
        <v>7</v>
      </c>
      <c r="J12" s="130"/>
      <c r="K12" s="39">
        <v>1</v>
      </c>
      <c r="L12" s="38">
        <v>3</v>
      </c>
      <c r="M12" s="130" t="s">
        <v>8</v>
      </c>
      <c r="N12" s="130"/>
      <c r="O12" s="39">
        <v>1</v>
      </c>
      <c r="P12" s="40">
        <v>3</v>
      </c>
      <c r="Q12" s="41" t="s">
        <v>9</v>
      </c>
      <c r="R12" s="38"/>
      <c r="S12" s="42">
        <f t="shared" si="0"/>
        <v>1</v>
      </c>
      <c r="T12" s="43">
        <f t="shared" si="1"/>
        <v>2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S1:T1"/>
    <mergeCell ref="E7:F7"/>
    <mergeCell ref="I7:J7"/>
    <mergeCell ref="M7:N7"/>
    <mergeCell ref="K5:L5"/>
    <mergeCell ref="O1:P1"/>
    <mergeCell ref="G3:H3"/>
    <mergeCell ref="I4:J4"/>
    <mergeCell ref="S4:T4"/>
    <mergeCell ref="S2:T2"/>
    <mergeCell ref="E2:F2"/>
    <mergeCell ref="S5:T5"/>
    <mergeCell ref="S3:T3"/>
    <mergeCell ref="A1:D1"/>
    <mergeCell ref="E1:F1"/>
    <mergeCell ref="G1:H1"/>
    <mergeCell ref="I1:J1"/>
    <mergeCell ref="K1:L1"/>
    <mergeCell ref="M1:N1"/>
    <mergeCell ref="Q1:R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V4" sqref="V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4" t="str">
        <f>info!$B$2&amp;" Gruppe 5"</f>
        <v>Hobby-Klasse Gruppe 5</v>
      </c>
      <c r="B1" s="124"/>
      <c r="C1" s="124"/>
      <c r="D1" s="124"/>
      <c r="E1" s="125">
        <v>1</v>
      </c>
      <c r="F1" s="125"/>
      <c r="G1" s="126">
        <v>2</v>
      </c>
      <c r="H1" s="126"/>
      <c r="I1" s="126">
        <v>3</v>
      </c>
      <c r="J1" s="126"/>
      <c r="K1" s="126">
        <v>4</v>
      </c>
      <c r="L1" s="126"/>
      <c r="M1" s="127" t="s">
        <v>0</v>
      </c>
      <c r="N1" s="127"/>
      <c r="O1" s="127" t="s">
        <v>1</v>
      </c>
      <c r="P1" s="127"/>
      <c r="Q1" s="127" t="s">
        <v>2</v>
      </c>
      <c r="R1" s="127"/>
      <c r="S1" s="127" t="s">
        <v>3</v>
      </c>
      <c r="T1" s="127"/>
    </row>
    <row r="2" spans="1:20" ht="33" customHeight="1" thickBot="1">
      <c r="A2" s="1">
        <v>1</v>
      </c>
      <c r="B2" s="2" t="s">
        <v>45</v>
      </c>
      <c r="C2" s="3"/>
      <c r="D2" s="4" t="s">
        <v>46</v>
      </c>
      <c r="E2" s="122"/>
      <c r="F2" s="122"/>
      <c r="G2" s="5">
        <f>T11</f>
        <v>2</v>
      </c>
      <c r="H2" s="6">
        <f>S11</f>
        <v>0</v>
      </c>
      <c r="I2" s="7">
        <f>S9</f>
        <v>2</v>
      </c>
      <c r="J2" s="8">
        <f>T9</f>
        <v>1</v>
      </c>
      <c r="K2" s="7">
        <f>S7</f>
      </c>
      <c r="L2" s="8">
        <f>T7</f>
      </c>
      <c r="M2" s="9">
        <f>IF(ISBLANK(B2),"",SUM(G7,K7,O7,G9,K9,O9,H11,L11,P11))</f>
        <v>13</v>
      </c>
      <c r="N2" s="10">
        <f>IF(ISBLANK(B2),"",SUM(H7,L7,P7,H9,L9,P9,G11,K11,O11))</f>
        <v>9</v>
      </c>
      <c r="O2" s="9">
        <f>IF(ISBLANK(B2),"",SUM(G2,I2,K2))</f>
        <v>4</v>
      </c>
      <c r="P2" s="10">
        <f>IF(ISBLANK(B2),"",SUM(H2,J2,L2))</f>
        <v>1</v>
      </c>
      <c r="Q2" s="9">
        <f>IF(ISBLANK(B2),"",IF(G2=2,1,0)+IF(I2=2,1,0)+IF(K2=2,1,0))</f>
        <v>2</v>
      </c>
      <c r="R2" s="10">
        <f>IF(ISBLANK(B2),"",IF(H2=2,1,0)+IF(J2=2,1,0)+IF(L2=2,1,0))</f>
        <v>0</v>
      </c>
      <c r="S2" s="129">
        <v>1</v>
      </c>
      <c r="T2" s="129"/>
    </row>
    <row r="3" spans="1:20" ht="33" customHeight="1" thickBot="1">
      <c r="A3" s="11">
        <v>2</v>
      </c>
      <c r="B3" s="2" t="s">
        <v>71</v>
      </c>
      <c r="C3" s="12"/>
      <c r="D3" s="121" t="s">
        <v>74</v>
      </c>
      <c r="E3" s="9">
        <f>S11</f>
        <v>0</v>
      </c>
      <c r="F3" s="10">
        <f>T11</f>
        <v>2</v>
      </c>
      <c r="G3" s="122"/>
      <c r="H3" s="122"/>
      <c r="I3" s="14">
        <f>S8</f>
        <v>2</v>
      </c>
      <c r="J3" s="15">
        <f>T8</f>
        <v>0</v>
      </c>
      <c r="K3" s="16">
        <f>T10</f>
      </c>
      <c r="L3" s="17">
        <f>S10</f>
      </c>
      <c r="M3" s="18">
        <f>IF(ISBLANK(B3),"",SUM(G8,K8,O8,H10,L10,P10,G11,K11,O11))</f>
        <v>10</v>
      </c>
      <c r="N3" s="19">
        <f>IF(ISBLANK(B3),"",SUM(H8,L8,P8,G10,K10,O10,H11,L11,P11))</f>
        <v>7</v>
      </c>
      <c r="O3" s="18">
        <f>IF(ISBLANK(B3),"",SUM(E3,I3,K3))</f>
        <v>2</v>
      </c>
      <c r="P3" s="19">
        <f>IF(ISBLANK(B3),"",SUM(F3,J3,L3))</f>
        <v>2</v>
      </c>
      <c r="Q3" s="18">
        <f>IF(ISBLANK(B3),"",IF(E3=2,1,0)+IF(I3=2,1,0)+IF(K3=2,1,0))</f>
        <v>1</v>
      </c>
      <c r="R3" s="19">
        <f>IF(ISBLANK(B3),"",IF(F3=2,1,0)+IF(J3=2,1,0)+IF(L3=2,1,0))</f>
        <v>1</v>
      </c>
      <c r="S3" s="123">
        <v>2</v>
      </c>
      <c r="T3" s="123"/>
    </row>
    <row r="4" spans="1:20" ht="33" customHeight="1" thickBot="1">
      <c r="A4" s="11">
        <v>3</v>
      </c>
      <c r="B4" s="2" t="s">
        <v>52</v>
      </c>
      <c r="C4" s="12"/>
      <c r="D4" s="13" t="s">
        <v>53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122"/>
      <c r="J4" s="122"/>
      <c r="K4" s="14">
        <f>S12</f>
      </c>
      <c r="L4" s="15">
        <f>T12</f>
      </c>
      <c r="M4" s="18">
        <f>IF(ISBLANK(B4),"",SUM(H8,L8,P8,H9,L9,P9,G12,K12,O12))</f>
        <v>6</v>
      </c>
      <c r="N4" s="19">
        <f>IF(ISBLANK(B4),"",SUM(G8,K8,O8,G9,K9,O9,H12,L12,P12))</f>
        <v>13</v>
      </c>
      <c r="O4" s="18">
        <f>IF(ISBLANK(B4),"",SUM(G4,E4,K4))</f>
        <v>1</v>
      </c>
      <c r="P4" s="19">
        <f>IF(ISBLANK(B4),"",SUM(H4,F4,L4))</f>
        <v>4</v>
      </c>
      <c r="Q4" s="18">
        <f>IF(ISBLANK(B4),"",IF(G4=2,1,0)+IF(E4=2,1,0)+IF(K4=2,1,0))</f>
        <v>0</v>
      </c>
      <c r="R4" s="19">
        <f>IF(ISBLANK(B4),"",IF(H4=2,1,0)+IF(F4=2,1,0)+IF(L4=2,1,0))</f>
        <v>2</v>
      </c>
      <c r="S4" s="123">
        <v>3</v>
      </c>
      <c r="T4" s="123"/>
    </row>
    <row r="5" spans="1:20" ht="33" customHeight="1">
      <c r="A5" s="11">
        <v>4</v>
      </c>
      <c r="B5" s="2"/>
      <c r="C5" s="12"/>
      <c r="D5" s="23"/>
      <c r="E5" s="18">
        <f>T7</f>
      </c>
      <c r="F5" s="20">
        <f>S7</f>
      </c>
      <c r="G5" s="24">
        <f>S10</f>
      </c>
      <c r="H5" s="20">
        <f>T10</f>
      </c>
      <c r="I5" s="25">
        <f>T12</f>
      </c>
      <c r="J5" s="22">
        <f>S12</f>
      </c>
      <c r="K5" s="122"/>
      <c r="L5" s="122"/>
      <c r="M5" s="18">
        <f>IF(ISBLANK(B5),"",SUM(H7,L7,P7,G10,K10,O10,H12,L12,P12))</f>
      </c>
      <c r="N5" s="19">
        <f>IF(ISBLANK(B5),"",SUM(G7,K7,O7,H10,L10,P10,G12,K12,O12))</f>
      </c>
      <c r="O5" s="18">
        <f>IF(ISBLANK(B5),"",SUM(E5,I5,G5))</f>
      </c>
      <c r="P5" s="19">
        <f>IF(ISBLANK(B5),"",SUM(F5,J5,H5))</f>
      </c>
      <c r="Q5" s="18">
        <f>IF(ISBLANK(B5),"",IF(E5=2,1,0)+IF(I5=2,1,0)+IF(G5=2,1,0))</f>
      </c>
      <c r="R5" s="19">
        <f>IF(ISBLANK(B5),"",IF(F5=2,1,0)+IF(J5=2,1,0)+IF(H5=2,1,0))</f>
      </c>
      <c r="S5" s="123"/>
      <c r="T5" s="123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Vogelpoth/Malletzki</v>
      </c>
      <c r="C7" s="29" t="s">
        <v>5</v>
      </c>
      <c r="D7" s="30">
        <f>IF(ISBLANK(B5),"",B5)</f>
      </c>
      <c r="E7" s="128" t="s">
        <v>6</v>
      </c>
      <c r="F7" s="128"/>
      <c r="G7" s="31"/>
      <c r="H7" s="32"/>
      <c r="I7" s="128" t="s">
        <v>7</v>
      </c>
      <c r="J7" s="128"/>
      <c r="K7" s="31"/>
      <c r="L7" s="30"/>
      <c r="M7" s="128" t="s">
        <v>8</v>
      </c>
      <c r="N7" s="128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</c>
      <c r="T7" s="34">
        <f aca="true" t="shared" si="1" ref="T7:T12">IF(ISBLANK(H7),"",IF(H7&gt;G7,1,0)+IF(L7&gt;K7,1,0)+IF(P7&gt;O7,1,0))</f>
      </c>
    </row>
    <row r="8" spans="1:20" ht="13.5" thickBot="1">
      <c r="A8" s="35" t="s">
        <v>10</v>
      </c>
      <c r="B8" s="36" t="str">
        <f>IF(ISBLANK(B3),"",B3)</f>
        <v>Franzus/Grambow</v>
      </c>
      <c r="C8" s="37" t="s">
        <v>5</v>
      </c>
      <c r="D8" s="38" t="str">
        <f>IF(ISBLANK(B4),"",B4)</f>
        <v>Wehrs/Quest</v>
      </c>
      <c r="E8" s="130" t="s">
        <v>6</v>
      </c>
      <c r="F8" s="130"/>
      <c r="G8" s="39">
        <v>3</v>
      </c>
      <c r="H8" s="40">
        <v>1</v>
      </c>
      <c r="I8" s="130" t="s">
        <v>7</v>
      </c>
      <c r="J8" s="130"/>
      <c r="K8" s="39">
        <v>3</v>
      </c>
      <c r="L8" s="38">
        <v>0</v>
      </c>
      <c r="M8" s="130" t="s">
        <v>8</v>
      </c>
      <c r="N8" s="130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Vogelpoth/Malletzki</v>
      </c>
      <c r="C9" s="45" t="s">
        <v>5</v>
      </c>
      <c r="D9" s="30" t="str">
        <f>IF(ISBLANK(B4),"",B4)</f>
        <v>Wehrs/Quest</v>
      </c>
      <c r="E9" s="128" t="s">
        <v>6</v>
      </c>
      <c r="F9" s="128"/>
      <c r="G9" s="31">
        <v>1</v>
      </c>
      <c r="H9" s="32">
        <v>3</v>
      </c>
      <c r="I9" s="128" t="s">
        <v>7</v>
      </c>
      <c r="J9" s="128"/>
      <c r="K9" s="31">
        <v>3</v>
      </c>
      <c r="L9" s="30">
        <v>1</v>
      </c>
      <c r="M9" s="128" t="s">
        <v>8</v>
      </c>
      <c r="N9" s="128"/>
      <c r="O9" s="31">
        <v>3</v>
      </c>
      <c r="P9" s="32">
        <v>1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>
        <f>IF(ISBLANK(B5),"",B5)</f>
      </c>
      <c r="C10" s="37" t="s">
        <v>5</v>
      </c>
      <c r="D10" s="38" t="str">
        <f>IF(ISBLANK(B3),"",B3)</f>
        <v>Franzus/Grambow</v>
      </c>
      <c r="E10" s="130" t="s">
        <v>6</v>
      </c>
      <c r="F10" s="130"/>
      <c r="G10" s="39"/>
      <c r="H10" s="40"/>
      <c r="I10" s="130" t="s">
        <v>7</v>
      </c>
      <c r="J10" s="130"/>
      <c r="K10" s="39"/>
      <c r="L10" s="38"/>
      <c r="M10" s="130" t="s">
        <v>8</v>
      </c>
      <c r="N10" s="130"/>
      <c r="O10" s="39"/>
      <c r="P10" s="40"/>
      <c r="Q10" s="41" t="s">
        <v>9</v>
      </c>
      <c r="R10" s="38"/>
      <c r="S10" s="42">
        <f t="shared" si="0"/>
      </c>
      <c r="T10" s="43">
        <f t="shared" si="1"/>
      </c>
    </row>
    <row r="11" spans="1:20" ht="12.75">
      <c r="A11" s="44" t="s">
        <v>13</v>
      </c>
      <c r="B11" s="29" t="str">
        <f>IF(ISBLANK(B3),"",B3)</f>
        <v>Franzus/Grambow</v>
      </c>
      <c r="C11" s="45" t="s">
        <v>5</v>
      </c>
      <c r="D11" s="30" t="str">
        <f>IF(ISBLANK(B2),"",B2)</f>
        <v>Vogelpoth/Malletzki</v>
      </c>
      <c r="E11" s="128" t="s">
        <v>6</v>
      </c>
      <c r="F11" s="128"/>
      <c r="G11" s="31">
        <v>2</v>
      </c>
      <c r="H11" s="32">
        <v>3</v>
      </c>
      <c r="I11" s="128" t="s">
        <v>7</v>
      </c>
      <c r="J11" s="128"/>
      <c r="K11" s="31">
        <v>2</v>
      </c>
      <c r="L11" s="30">
        <v>3</v>
      </c>
      <c r="M11" s="128" t="s">
        <v>8</v>
      </c>
      <c r="N11" s="128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Wehrs/Quest</v>
      </c>
      <c r="C12" s="37" t="s">
        <v>5</v>
      </c>
      <c r="D12" s="38">
        <f>IF(ISBLANK(B5),"",B5)</f>
      </c>
      <c r="E12" s="130" t="s">
        <v>6</v>
      </c>
      <c r="F12" s="130"/>
      <c r="G12" s="39"/>
      <c r="H12" s="40"/>
      <c r="I12" s="130" t="s">
        <v>7</v>
      </c>
      <c r="J12" s="130"/>
      <c r="K12" s="39"/>
      <c r="L12" s="38"/>
      <c r="M12" s="130" t="s">
        <v>8</v>
      </c>
      <c r="N12" s="130"/>
      <c r="O12" s="39"/>
      <c r="P12" s="40"/>
      <c r="Q12" s="41" t="s">
        <v>9</v>
      </c>
      <c r="R12" s="38"/>
      <c r="S12" s="42">
        <f t="shared" si="0"/>
      </c>
      <c r="T12" s="43">
        <f t="shared" si="1"/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S1:T1"/>
    <mergeCell ref="E7:F7"/>
    <mergeCell ref="I7:J7"/>
    <mergeCell ref="M7:N7"/>
    <mergeCell ref="K5:L5"/>
    <mergeCell ref="O1:P1"/>
    <mergeCell ref="G3:H3"/>
    <mergeCell ref="I4:J4"/>
    <mergeCell ref="S4:T4"/>
    <mergeCell ref="S2:T2"/>
    <mergeCell ref="E2:F2"/>
    <mergeCell ref="S5:T5"/>
    <mergeCell ref="S3:T3"/>
    <mergeCell ref="A1:D1"/>
    <mergeCell ref="E1:F1"/>
    <mergeCell ref="G1:H1"/>
    <mergeCell ref="I1:J1"/>
    <mergeCell ref="K1:L1"/>
    <mergeCell ref="M1:N1"/>
    <mergeCell ref="Q1:R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U5" sqref="U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4" t="str">
        <f>info!$B$2&amp;" Gruppe 6"</f>
        <v>Hobby-Klasse Gruppe 6</v>
      </c>
      <c r="B1" s="124"/>
      <c r="C1" s="124"/>
      <c r="D1" s="124"/>
      <c r="E1" s="125">
        <v>1</v>
      </c>
      <c r="F1" s="125"/>
      <c r="G1" s="126">
        <v>2</v>
      </c>
      <c r="H1" s="126"/>
      <c r="I1" s="126">
        <v>3</v>
      </c>
      <c r="J1" s="126"/>
      <c r="K1" s="126">
        <v>4</v>
      </c>
      <c r="L1" s="126"/>
      <c r="M1" s="127" t="s">
        <v>0</v>
      </c>
      <c r="N1" s="127"/>
      <c r="O1" s="127" t="s">
        <v>1</v>
      </c>
      <c r="P1" s="127"/>
      <c r="Q1" s="127" t="s">
        <v>2</v>
      </c>
      <c r="R1" s="127"/>
      <c r="S1" s="127" t="s">
        <v>3</v>
      </c>
      <c r="T1" s="127"/>
    </row>
    <row r="2" spans="1:20" ht="33" customHeight="1" thickBot="1">
      <c r="A2" s="1">
        <v>1</v>
      </c>
      <c r="B2" s="2" t="s">
        <v>47</v>
      </c>
      <c r="C2" s="3"/>
      <c r="D2" s="4" t="s">
        <v>39</v>
      </c>
      <c r="E2" s="122"/>
      <c r="F2" s="122"/>
      <c r="G2" s="5">
        <f>T11</f>
        <v>0</v>
      </c>
      <c r="H2" s="6">
        <f>S11</f>
        <v>2</v>
      </c>
      <c r="I2" s="7">
        <f>S9</f>
        <v>0</v>
      </c>
      <c r="J2" s="8">
        <f>T9</f>
        <v>2</v>
      </c>
      <c r="K2" s="7">
        <f>S7</f>
        <v>2</v>
      </c>
      <c r="L2" s="8">
        <f>T7</f>
        <v>0</v>
      </c>
      <c r="M2" s="9">
        <f>IF(ISBLANK(B2),"",SUM(G7,K7,O7,G9,K9,O9,H11,L11,P11))</f>
        <v>6</v>
      </c>
      <c r="N2" s="10">
        <f>IF(ISBLANK(B2),"",SUM(H7,L7,P7,H9,L9,P9,G11,K11,O11))</f>
        <v>12</v>
      </c>
      <c r="O2" s="9">
        <f>IF(ISBLANK(B2),"",SUM(G2,I2,K2))</f>
        <v>2</v>
      </c>
      <c r="P2" s="10">
        <f>IF(ISBLANK(B2),"",SUM(H2,J2,L2))</f>
        <v>4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129">
        <v>3</v>
      </c>
      <c r="T2" s="129"/>
    </row>
    <row r="3" spans="1:20" ht="33" customHeight="1" thickBot="1">
      <c r="A3" s="11">
        <v>2</v>
      </c>
      <c r="B3" s="2" t="s">
        <v>48</v>
      </c>
      <c r="C3" s="12"/>
      <c r="D3" s="13" t="s">
        <v>49</v>
      </c>
      <c r="E3" s="9">
        <f>S11</f>
        <v>2</v>
      </c>
      <c r="F3" s="10">
        <f>T11</f>
        <v>0</v>
      </c>
      <c r="G3" s="122"/>
      <c r="H3" s="122"/>
      <c r="I3" s="14">
        <f>S8</f>
        <v>2</v>
      </c>
      <c r="J3" s="15">
        <f>T8</f>
        <v>1</v>
      </c>
      <c r="K3" s="16">
        <f>T10</f>
        <v>2</v>
      </c>
      <c r="L3" s="17">
        <f>S10</f>
        <v>0</v>
      </c>
      <c r="M3" s="18">
        <f>IF(ISBLANK(B3),"",SUM(G8,K8,O8,H10,L10,P10,G11,K11,O11))</f>
        <v>20</v>
      </c>
      <c r="N3" s="19">
        <f>IF(ISBLANK(B3),"",SUM(H8,L8,P8,G10,K10,O10,H11,L11,P11))</f>
        <v>5</v>
      </c>
      <c r="O3" s="18">
        <f>IF(ISBLANK(B3),"",SUM(E3,I3,K3))</f>
        <v>6</v>
      </c>
      <c r="P3" s="19">
        <f>IF(ISBLANK(B3),"",SUM(F3,J3,L3))</f>
        <v>1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123">
        <v>1</v>
      </c>
      <c r="T3" s="123"/>
    </row>
    <row r="4" spans="1:20" ht="33" customHeight="1" thickBot="1">
      <c r="A4" s="11">
        <v>3</v>
      </c>
      <c r="B4" s="2" t="s">
        <v>57</v>
      </c>
      <c r="C4" s="12"/>
      <c r="D4" s="13" t="s">
        <v>56</v>
      </c>
      <c r="E4" s="18">
        <f>T9</f>
        <v>2</v>
      </c>
      <c r="F4" s="20">
        <f>S9</f>
        <v>0</v>
      </c>
      <c r="G4" s="21">
        <f>T8</f>
        <v>1</v>
      </c>
      <c r="H4" s="22">
        <f>S8</f>
        <v>2</v>
      </c>
      <c r="I4" s="122"/>
      <c r="J4" s="122"/>
      <c r="K4" s="14">
        <f>S12</f>
        <v>2</v>
      </c>
      <c r="L4" s="15">
        <f>T12</f>
        <v>0</v>
      </c>
      <c r="M4" s="18">
        <f>IF(ISBLANK(B4),"",SUM(H8,L8,P8,H9,L9,P9,G12,K12,O12))</f>
        <v>17</v>
      </c>
      <c r="N4" s="19">
        <f>IF(ISBLANK(B4),"",SUM(G8,K8,O8,G9,K9,O9,H12,L12,P12))</f>
        <v>8</v>
      </c>
      <c r="O4" s="18">
        <f>IF(ISBLANK(B4),"",SUM(G4,E4,K4))</f>
        <v>5</v>
      </c>
      <c r="P4" s="19">
        <f>IF(ISBLANK(B4),"",SUM(H4,F4,L4))</f>
        <v>2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123">
        <v>2</v>
      </c>
      <c r="T4" s="123"/>
    </row>
    <row r="5" spans="1:20" ht="33" customHeight="1">
      <c r="A5" s="11">
        <v>4</v>
      </c>
      <c r="B5" s="2" t="s">
        <v>66</v>
      </c>
      <c r="C5" s="12"/>
      <c r="D5" s="23" t="s">
        <v>65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122"/>
      <c r="L5" s="122"/>
      <c r="M5" s="18">
        <f>IF(ISBLANK(B5),"",SUM(H7,L7,P7,G10,K10,O10,H12,L12,P12))</f>
        <v>0</v>
      </c>
      <c r="N5" s="19">
        <f>IF(ISBLANK(B5),"",SUM(G7,K7,O7,H10,L10,P10,G12,K12,O12))</f>
        <v>18</v>
      </c>
      <c r="O5" s="18">
        <f>IF(ISBLANK(B5),"",SUM(E5,I5,G5))</f>
        <v>0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123">
        <v>4</v>
      </c>
      <c r="T5" s="123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Schwenker/Ilardo,Catarina</v>
      </c>
      <c r="C7" s="29" t="s">
        <v>5</v>
      </c>
      <c r="D7" s="30" t="str">
        <f>IF(ISBLANK(B5),"",B5)</f>
        <v>Moritzen,Finn/Kampfschroer</v>
      </c>
      <c r="E7" s="128" t="s">
        <v>6</v>
      </c>
      <c r="F7" s="128"/>
      <c r="G7" s="31">
        <v>3</v>
      </c>
      <c r="H7" s="32">
        <v>0</v>
      </c>
      <c r="I7" s="128" t="s">
        <v>7</v>
      </c>
      <c r="J7" s="128"/>
      <c r="K7" s="31">
        <v>3</v>
      </c>
      <c r="L7" s="30">
        <v>0</v>
      </c>
      <c r="M7" s="128" t="s">
        <v>8</v>
      </c>
      <c r="N7" s="128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Armbrecht/Wulff</v>
      </c>
      <c r="C8" s="37" t="s">
        <v>5</v>
      </c>
      <c r="D8" s="38" t="str">
        <f>IF(ISBLANK(B4),"",B4)</f>
        <v>Anstötz/Lohmeier,Peter</v>
      </c>
      <c r="E8" s="130" t="s">
        <v>6</v>
      </c>
      <c r="F8" s="130"/>
      <c r="G8" s="39">
        <v>3</v>
      </c>
      <c r="H8" s="40">
        <v>2</v>
      </c>
      <c r="I8" s="130" t="s">
        <v>7</v>
      </c>
      <c r="J8" s="130"/>
      <c r="K8" s="39">
        <v>2</v>
      </c>
      <c r="L8" s="38">
        <v>3</v>
      </c>
      <c r="M8" s="130" t="s">
        <v>8</v>
      </c>
      <c r="N8" s="130"/>
      <c r="O8" s="39">
        <v>3</v>
      </c>
      <c r="P8" s="40">
        <v>0</v>
      </c>
      <c r="Q8" s="41" t="s">
        <v>9</v>
      </c>
      <c r="R8" s="38"/>
      <c r="S8" s="42">
        <f t="shared" si="0"/>
        <v>2</v>
      </c>
      <c r="T8" s="43">
        <f t="shared" si="1"/>
        <v>1</v>
      </c>
    </row>
    <row r="9" spans="1:20" ht="12.75">
      <c r="A9" s="44" t="s">
        <v>11</v>
      </c>
      <c r="B9" s="29" t="str">
        <f>IF(ISBLANK(B2),"",B2)</f>
        <v>Schwenker/Ilardo,Catarina</v>
      </c>
      <c r="C9" s="45" t="s">
        <v>5</v>
      </c>
      <c r="D9" s="30" t="str">
        <f>IF(ISBLANK(B4),"",B4)</f>
        <v>Anstötz/Lohmeier,Peter</v>
      </c>
      <c r="E9" s="128" t="s">
        <v>6</v>
      </c>
      <c r="F9" s="128"/>
      <c r="G9" s="31">
        <v>0</v>
      </c>
      <c r="H9" s="32">
        <v>3</v>
      </c>
      <c r="I9" s="128" t="s">
        <v>7</v>
      </c>
      <c r="J9" s="128"/>
      <c r="K9" s="31">
        <v>0</v>
      </c>
      <c r="L9" s="30">
        <v>3</v>
      </c>
      <c r="M9" s="128" t="s">
        <v>8</v>
      </c>
      <c r="N9" s="128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Moritzen,Finn/Kampfschroer</v>
      </c>
      <c r="C10" s="37" t="s">
        <v>5</v>
      </c>
      <c r="D10" s="38" t="str">
        <f>IF(ISBLANK(B3),"",B3)</f>
        <v>Armbrecht/Wulff</v>
      </c>
      <c r="E10" s="130" t="s">
        <v>6</v>
      </c>
      <c r="F10" s="130"/>
      <c r="G10" s="39">
        <v>0</v>
      </c>
      <c r="H10" s="40">
        <v>3</v>
      </c>
      <c r="I10" s="130" t="s">
        <v>7</v>
      </c>
      <c r="J10" s="130"/>
      <c r="K10" s="39">
        <v>0</v>
      </c>
      <c r="L10" s="38">
        <v>3</v>
      </c>
      <c r="M10" s="130" t="s">
        <v>8</v>
      </c>
      <c r="N10" s="130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Armbrecht/Wulff</v>
      </c>
      <c r="C11" s="45" t="s">
        <v>5</v>
      </c>
      <c r="D11" s="30" t="str">
        <f>IF(ISBLANK(B2),"",B2)</f>
        <v>Schwenker/Ilardo,Catarina</v>
      </c>
      <c r="E11" s="128" t="s">
        <v>6</v>
      </c>
      <c r="F11" s="128"/>
      <c r="G11" s="31">
        <v>3</v>
      </c>
      <c r="H11" s="32">
        <v>0</v>
      </c>
      <c r="I11" s="128" t="s">
        <v>7</v>
      </c>
      <c r="J11" s="128"/>
      <c r="K11" s="31">
        <v>3</v>
      </c>
      <c r="L11" s="30">
        <v>0</v>
      </c>
      <c r="M11" s="128" t="s">
        <v>8</v>
      </c>
      <c r="N11" s="128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Anstötz/Lohmeier,Peter</v>
      </c>
      <c r="C12" s="37" t="s">
        <v>5</v>
      </c>
      <c r="D12" s="38" t="str">
        <f>IF(ISBLANK(B5),"",B5)</f>
        <v>Moritzen,Finn/Kampfschroer</v>
      </c>
      <c r="E12" s="130" t="s">
        <v>6</v>
      </c>
      <c r="F12" s="130"/>
      <c r="G12" s="39">
        <v>3</v>
      </c>
      <c r="H12" s="40">
        <v>0</v>
      </c>
      <c r="I12" s="130" t="s">
        <v>7</v>
      </c>
      <c r="J12" s="130"/>
      <c r="K12" s="39">
        <v>3</v>
      </c>
      <c r="L12" s="38">
        <v>0</v>
      </c>
      <c r="M12" s="130" t="s">
        <v>8</v>
      </c>
      <c r="N12" s="130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S1:T1"/>
    <mergeCell ref="E7:F7"/>
    <mergeCell ref="I7:J7"/>
    <mergeCell ref="M7:N7"/>
    <mergeCell ref="K5:L5"/>
    <mergeCell ref="O1:P1"/>
    <mergeCell ref="G3:H3"/>
    <mergeCell ref="I4:J4"/>
    <mergeCell ref="S4:T4"/>
    <mergeCell ref="S2:T2"/>
    <mergeCell ref="E2:F2"/>
    <mergeCell ref="S5:T5"/>
    <mergeCell ref="S3:T3"/>
    <mergeCell ref="A1:D1"/>
    <mergeCell ref="E1:F1"/>
    <mergeCell ref="G1:H1"/>
    <mergeCell ref="I1:J1"/>
    <mergeCell ref="K1:L1"/>
    <mergeCell ref="M1:N1"/>
    <mergeCell ref="Q1:R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zoomScalePageLayoutView="0" workbookViewId="0" topLeftCell="B1">
      <selection activeCell="W4" sqref="W4:X4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4.8515625" style="51" customWidth="1"/>
    <col min="18" max="18" width="4.57421875" style="51" customWidth="1"/>
    <col min="19" max="19" width="5.00390625" style="51" bestFit="1" customWidth="1"/>
    <col min="20" max="20" width="3.7109375" style="51" customWidth="1"/>
    <col min="21" max="24" width="4.7109375" style="51" customWidth="1"/>
    <col min="25" max="25" width="7.421875" style="51" customWidth="1"/>
    <col min="26" max="26" width="5.28125" style="51" bestFit="1" customWidth="1"/>
    <col min="27" max="27" width="4.57421875" style="51" bestFit="1" customWidth="1"/>
    <col min="28" max="28" width="6.140625" style="51" customWidth="1"/>
    <col min="29" max="29" width="3.7109375" style="51" customWidth="1"/>
    <col min="30" max="16384" width="11.421875" style="51" customWidth="1"/>
  </cols>
  <sheetData>
    <row r="1" spans="1:28" ht="32.25" customHeight="1" thickBot="1">
      <c r="A1" s="124" t="str">
        <f>Klasse&amp;"  Platzierung 1-"&amp;info!B4&amp;" Grp 1"</f>
        <v>Hobby-Klasse  Platzierung 1-12 Grp 1</v>
      </c>
      <c r="B1" s="124"/>
      <c r="C1" s="124"/>
      <c r="D1" s="124"/>
      <c r="E1" s="133">
        <v>1</v>
      </c>
      <c r="F1" s="133"/>
      <c r="G1" s="134">
        <v>2</v>
      </c>
      <c r="H1" s="134"/>
      <c r="I1" s="134">
        <v>3</v>
      </c>
      <c r="J1" s="134"/>
      <c r="K1" s="134">
        <v>4</v>
      </c>
      <c r="L1" s="134"/>
      <c r="M1" s="134">
        <v>5</v>
      </c>
      <c r="N1" s="134"/>
      <c r="O1" s="134">
        <v>6</v>
      </c>
      <c r="P1" s="134"/>
      <c r="Q1" s="135" t="s">
        <v>0</v>
      </c>
      <c r="R1" s="135"/>
      <c r="S1" s="135" t="s">
        <v>1</v>
      </c>
      <c r="T1" s="135"/>
      <c r="U1" s="135" t="s">
        <v>2</v>
      </c>
      <c r="V1" s="135"/>
      <c r="W1" s="135" t="s">
        <v>3</v>
      </c>
      <c r="X1" s="135"/>
      <c r="Y1" s="116" t="s">
        <v>17</v>
      </c>
      <c r="Z1" s="50" t="s">
        <v>3</v>
      </c>
      <c r="AA1" s="50" t="s">
        <v>18</v>
      </c>
      <c r="AB1" s="116" t="s">
        <v>33</v>
      </c>
    </row>
    <row r="2" spans="1:28" ht="33" customHeight="1" thickBot="1">
      <c r="A2" s="52">
        <v>1</v>
      </c>
      <c r="B2" s="53" t="str">
        <f>IF(ISERROR($AB2),$Y2,VLOOKUP($AB2,Grp1!$A$2:$D$5,COLUMN(),0))</f>
        <v>Horn/Ilardo,Tobias</v>
      </c>
      <c r="C2" s="54"/>
      <c r="D2" s="55" t="str">
        <f>IF(ISERROR($AB2),"",VLOOKUP($AB2,Grp1!$A$2:$D$5,COLUMN(),0))</f>
        <v>DJK Franz Sales Haus Essen</v>
      </c>
      <c r="E2" s="131"/>
      <c r="F2" s="131"/>
      <c r="G2" s="56">
        <f>S14</f>
        <v>2</v>
      </c>
      <c r="H2" s="57">
        <f>T14</f>
        <v>0</v>
      </c>
      <c r="I2" s="58">
        <f>T16</f>
        <v>0</v>
      </c>
      <c r="J2" s="59">
        <f>S16</f>
        <v>2</v>
      </c>
      <c r="K2" s="58">
        <f>S20</f>
        <v>2</v>
      </c>
      <c r="L2" s="59">
        <f>T20</f>
        <v>0</v>
      </c>
      <c r="M2" s="58">
        <f>S21</f>
        <v>2</v>
      </c>
      <c r="N2" s="59">
        <f>T21</f>
        <v>0</v>
      </c>
      <c r="O2" s="58">
        <f>S9</f>
        <v>2</v>
      </c>
      <c r="P2" s="59">
        <f>T9</f>
        <v>0</v>
      </c>
      <c r="Q2" s="60">
        <f>IF(ISBLANK(B2),"",SUM(G9,K9,O9,G14,K14,O14,H16,L16,P16,G20,K20,O20,G21,K21,O21))</f>
        <v>24</v>
      </c>
      <c r="R2" s="61">
        <f>IF(ISBLANK(B2),"",SUM(H9,L9,P9,H14,L14,P14,G16,K16,O16,H20,L20,P20,H21,L21,P21))</f>
        <v>9</v>
      </c>
      <c r="S2" s="60">
        <f>IF(ISBLANK(B2),"",SUM(G2,I2,K2,M2,O2))</f>
        <v>8</v>
      </c>
      <c r="T2" s="61">
        <f>IF(ISBLANK(B2),"",SUM(H2,J2,L2,N2,P2))</f>
        <v>2</v>
      </c>
      <c r="U2" s="60">
        <f>IF(ISBLANK(B2),"",IF(G2=2,1,0)+IF(I2=2,1,0)+IF(K2=2,1,0)+IF(M2=2,1,0)+IF(O2=2,1,0))</f>
        <v>4</v>
      </c>
      <c r="V2" s="61">
        <f>IF(ISBLANK(B2),"",IF(H2=2,1,0)+IF(J2=2,1,0)+IF(L2=2,1,0)+IF(N2=2,1,0)+IF(P2=2,1,0))</f>
        <v>1</v>
      </c>
      <c r="W2" s="132">
        <v>2</v>
      </c>
      <c r="X2" s="132"/>
      <c r="Y2" s="50" t="str">
        <f aca="true" t="shared" si="0" ref="Y2:Y7">Z2&amp;". Grp "&amp;AA2</f>
        <v>1. Grp 1</v>
      </c>
      <c r="Z2" s="51">
        <v>1</v>
      </c>
      <c r="AA2" s="51">
        <v>1</v>
      </c>
      <c r="AB2" s="51">
        <f>MATCH(Z2,Grp1!$S$2:$S$5,0)</f>
        <v>1</v>
      </c>
    </row>
    <row r="3" spans="1:28" ht="33" customHeight="1" thickBot="1">
      <c r="A3" s="62">
        <v>2</v>
      </c>
      <c r="B3" s="63" t="str">
        <f>IF(ISERROR($AB3),$Y3,VLOOKUP($AB3,Grp2!$A$2:$D$5,COLUMN(),0))</f>
        <v>Knipping/Lösch</v>
      </c>
      <c r="C3" s="64"/>
      <c r="D3" s="65" t="str">
        <f>IF(ISERROR($AB3),"",VLOOKUP($AB3,Grp2!$A$2:$D$5,COLUMN(),0))</f>
        <v>DJK Franz Sales Haus Essen</v>
      </c>
      <c r="E3" s="60">
        <f>T14</f>
        <v>0</v>
      </c>
      <c r="F3" s="61">
        <f>S14</f>
        <v>2</v>
      </c>
      <c r="G3" s="131"/>
      <c r="H3" s="131"/>
      <c r="I3" s="66">
        <f>S19</f>
        <v>0</v>
      </c>
      <c r="J3" s="67">
        <f>T19</f>
        <v>2</v>
      </c>
      <c r="K3" s="68">
        <f>T23</f>
        <v>2</v>
      </c>
      <c r="L3" s="69">
        <f>S23</f>
        <v>1</v>
      </c>
      <c r="M3" s="68">
        <f>S10</f>
        <v>2</v>
      </c>
      <c r="N3" s="69">
        <f>T10</f>
        <v>0</v>
      </c>
      <c r="O3" s="68">
        <f>S15</f>
        <v>2</v>
      </c>
      <c r="P3" s="69">
        <f>T15</f>
        <v>1</v>
      </c>
      <c r="Q3" s="70">
        <f>IF(ISBLANK(B3),"",SUM(G10,K10,O10,H14,L14,P14,G15,K15,O15,G19,K19,O19,H23,L23,P23))</f>
        <v>23</v>
      </c>
      <c r="R3" s="71">
        <f>IF(ISBLANK(B3),"",SUM(H10,L10,P10,G14,K14,O14,H15,L15,P15,H19,L19,P19,G23,K23,O23))</f>
        <v>20</v>
      </c>
      <c r="S3" s="70">
        <f>IF(ISBLANK(B3),"",SUM(E3,I3,K3,M3,O3))</f>
        <v>6</v>
      </c>
      <c r="T3" s="71">
        <f>IF(ISBLANK(B3),"",SUM(F3,J3,L3,N3,P3))</f>
        <v>6</v>
      </c>
      <c r="U3" s="70">
        <f>IF(ISBLANK(B3),"",IF(E3=2,1,0)+IF(I3=2,1,0)+IF(K3=2,1,0)+IF(M3=2,1,0)+IF(O3=2,1,0))</f>
        <v>3</v>
      </c>
      <c r="V3" s="71">
        <f>IF(ISBLANK(B3),"",IF(F3=2,1,0)+IF(J3=2,1,0)+IF(L3=2,1,0)+IF(N3=2,1,0)+IF(P3=2,1,0))</f>
        <v>2</v>
      </c>
      <c r="W3" s="136">
        <v>3</v>
      </c>
      <c r="X3" s="136"/>
      <c r="Y3" s="50" t="str">
        <f t="shared" si="0"/>
        <v>2. Grp 2</v>
      </c>
      <c r="Z3" s="51">
        <v>2</v>
      </c>
      <c r="AA3" s="51">
        <v>2</v>
      </c>
      <c r="AB3" s="51">
        <f>MATCH(Z3,Grp2!$S$2:$S$5,0)</f>
        <v>1</v>
      </c>
    </row>
    <row r="4" spans="1:28" ht="33" customHeight="1" thickBot="1">
      <c r="A4" s="62">
        <v>3</v>
      </c>
      <c r="B4" s="63" t="str">
        <f>IF(ISERROR($AB4),$Y4,VLOOKUP($AB4,Grp3!$A$2:$D$5,COLUMN(),0))</f>
        <v>Manteufel/Hannemann</v>
      </c>
      <c r="C4" s="64"/>
      <c r="D4" s="72" t="str">
        <f>IF(ISERROR($AB4),"",VLOOKUP($AB4,Grp3!$A$2:$D$5,COLUMN(),0))</f>
        <v>ohne/DJK Münster</v>
      </c>
      <c r="E4" s="70">
        <f>S16</f>
        <v>2</v>
      </c>
      <c r="F4" s="73">
        <f>T16</f>
        <v>0</v>
      </c>
      <c r="G4" s="74">
        <f>T19</f>
        <v>2</v>
      </c>
      <c r="H4" s="75">
        <f>S19</f>
        <v>0</v>
      </c>
      <c r="I4" s="131"/>
      <c r="J4" s="131"/>
      <c r="K4" s="66">
        <f>S11</f>
        <v>2</v>
      </c>
      <c r="L4" s="67">
        <f>T11</f>
        <v>1</v>
      </c>
      <c r="M4" s="68">
        <f>S12</f>
        <v>2</v>
      </c>
      <c r="N4" s="69">
        <f>T12</f>
        <v>0</v>
      </c>
      <c r="O4" s="68">
        <f>S22</f>
        <v>2</v>
      </c>
      <c r="P4" s="69">
        <f>T22</f>
        <v>0</v>
      </c>
      <c r="Q4" s="70">
        <f>IF(ISBLANK(B4),"",SUM(G11,K11,O11,G12,K12,O12,G16,K16,O16,H19,L19,P19,G22,K22,O22))</f>
        <v>30</v>
      </c>
      <c r="R4" s="71">
        <f>IF(ISBLANK(B4),"",SUM(H11,L11,P11,H12,L12,P12,H16,L16,P16,G19,K19,O19,H22,L22,P22))</f>
        <v>4</v>
      </c>
      <c r="S4" s="70">
        <f>IF(ISBLANK(B4),"",SUM(G4,E4,K4,M4,O4))</f>
        <v>10</v>
      </c>
      <c r="T4" s="71">
        <f>IF(ISBLANK(B4),"",SUM(H4,F4,L4,N4,P4))</f>
        <v>1</v>
      </c>
      <c r="U4" s="70">
        <f>IF(ISBLANK(B4),"",IF(G4=2,1,0)+IF(E4=2,1,0)+IF(K4=2,1,0)+IF(M4=2,1,0)+IF(O4=2,1,0))</f>
        <v>5</v>
      </c>
      <c r="V4" s="71">
        <f>IF(ISBLANK(B4),"",IF(H4=2,1,0)+IF(F4=2,1,0)+IF(L4=2,1,0)+IF(N4=2,1,0)+IF(P4=2,1,0))</f>
        <v>0</v>
      </c>
      <c r="W4" s="136">
        <v>1</v>
      </c>
      <c r="X4" s="136"/>
      <c r="Y4" s="50" t="str">
        <f t="shared" si="0"/>
        <v>1. Grp 3</v>
      </c>
      <c r="Z4" s="51">
        <v>1</v>
      </c>
      <c r="AA4" s="51">
        <v>3</v>
      </c>
      <c r="AB4" s="51">
        <f>MATCH(Z4,Grp3!$S$2:$S$5,0)</f>
        <v>2</v>
      </c>
    </row>
    <row r="5" spans="1:28" ht="33" customHeight="1" thickBot="1">
      <c r="A5" s="62">
        <v>4</v>
      </c>
      <c r="B5" s="63" t="str">
        <f>IF(ISERROR($AB5),$Y5,VLOOKUP($AB5,Grp4!$A$2:$D$5,COLUMN(),0))</f>
        <v>Melchers,Sabine / Schroeter</v>
      </c>
      <c r="C5" s="64"/>
      <c r="D5" s="65" t="str">
        <f>IF(ISERROR($AB5),"",VLOOKUP($AB5,Grp4!$A$2:$D$5,COLUMN(),0))</f>
        <v>MTV Jever</v>
      </c>
      <c r="E5" s="70">
        <f>T20</f>
        <v>0</v>
      </c>
      <c r="F5" s="73">
        <f>S20</f>
        <v>2</v>
      </c>
      <c r="G5" s="76">
        <f>S23</f>
        <v>1</v>
      </c>
      <c r="H5" s="73">
        <f>T23</f>
        <v>2</v>
      </c>
      <c r="I5" s="77">
        <f>T11</f>
        <v>1</v>
      </c>
      <c r="J5" s="75">
        <f>S11</f>
        <v>2</v>
      </c>
      <c r="K5" s="131"/>
      <c r="L5" s="131"/>
      <c r="M5" s="66">
        <f>T17</f>
        <v>2</v>
      </c>
      <c r="N5" s="67">
        <f>S17</f>
        <v>1</v>
      </c>
      <c r="O5" s="68">
        <f>S13</f>
        <v>1</v>
      </c>
      <c r="P5" s="69">
        <f>T13</f>
        <v>2</v>
      </c>
      <c r="Q5" s="70">
        <f>IF(ISBLANK(B5),"",SUM(H11,L11,P11,G13,K13,O13,H17,L17,P17,H20,L20,P20,G23,K23,O23))</f>
        <v>19</v>
      </c>
      <c r="R5" s="71">
        <f>IF(ISBLANK(B5),"",SUM(G11,K11,O11,H13,L13,P13,G17,K17,O17,G20,K20,O20,H23,P23))</f>
        <v>30</v>
      </c>
      <c r="S5" s="70">
        <f>IF(ISBLANK(B5),"",SUM(E5,I5,G5,M5,O5))</f>
        <v>5</v>
      </c>
      <c r="T5" s="71">
        <f>IF(ISBLANK(B5),"",SUM(F5,J5,H5,N5,P5))</f>
        <v>9</v>
      </c>
      <c r="U5" s="70">
        <f>IF(ISBLANK(B5),"",IF(E5=2,1,0)+IF(I5=2,1,0)+IF(G5=2,1,0)+IF(M5=2,1,0)+IF(O5=2,1,0))</f>
        <v>1</v>
      </c>
      <c r="V5" s="71">
        <f>IF(ISBLANK(B5),"",IF(F5=2,1,0)+IF(J5=2,1,0)+IF(H5=2,1,0)+IF(N5=2,1,0)+IF(P5=2,1,0))</f>
        <v>4</v>
      </c>
      <c r="W5" s="136">
        <v>5</v>
      </c>
      <c r="X5" s="136"/>
      <c r="Y5" s="50" t="str">
        <f t="shared" si="0"/>
        <v>2. Grp 4</v>
      </c>
      <c r="Z5" s="51">
        <v>2</v>
      </c>
      <c r="AA5" s="51">
        <v>4</v>
      </c>
      <c r="AB5" s="51">
        <f>MATCH(Z5,Grp4!$S$2:$S$5,0)</f>
        <v>3</v>
      </c>
    </row>
    <row r="6" spans="1:28" ht="33" customHeight="1" thickBot="1">
      <c r="A6" s="62">
        <v>5</v>
      </c>
      <c r="B6" s="63" t="str">
        <f>IF(ISERROR($AB6),$Y6,VLOOKUP($AB6,Grp5!$A$2:$D$5,COLUMN(),0))</f>
        <v>Vogelpoth/Malletzki</v>
      </c>
      <c r="C6" s="64"/>
      <c r="D6" s="65" t="str">
        <f>IF(ISERROR($AB6),"",VLOOKUP($AB6,Grp5!$A$2:$D$5,COLUMN(),0))</f>
        <v>Franz Sales Haus Essen/Gelenkwellenbau</v>
      </c>
      <c r="E6" s="70">
        <f>T21</f>
        <v>0</v>
      </c>
      <c r="F6" s="73">
        <f>S21</f>
        <v>2</v>
      </c>
      <c r="G6" s="76">
        <f>T10</f>
        <v>0</v>
      </c>
      <c r="H6" s="73">
        <f>S10</f>
        <v>2</v>
      </c>
      <c r="I6" s="76">
        <f>T12</f>
        <v>0</v>
      </c>
      <c r="J6" s="73">
        <f>S12</f>
        <v>2</v>
      </c>
      <c r="K6" s="77">
        <f>S17</f>
        <v>1</v>
      </c>
      <c r="L6" s="75">
        <f>T17</f>
        <v>2</v>
      </c>
      <c r="M6" s="131"/>
      <c r="N6" s="131"/>
      <c r="O6" s="66">
        <f>S18</f>
        <v>1</v>
      </c>
      <c r="P6" s="67">
        <f>T18</f>
        <v>2</v>
      </c>
      <c r="Q6" s="70">
        <f>IF(ISBLANK(B6),"",SUM(H10,L10,P10,H12,L12,P12,G17,K17,O17,G18,K18,O18,H21,L21,P21))</f>
        <v>13</v>
      </c>
      <c r="R6" s="71">
        <f>IF(ISBLANK(B6),"",SUM(G10,K10,O10,G12,K12,O12,H17,L17,P17,H18,L18,P18,G21,K21,O21))</f>
        <v>30</v>
      </c>
      <c r="S6" s="70">
        <f>IF(ISBLANK(B6),"",SUM(E6,G6,K6,I6,O6))</f>
        <v>2</v>
      </c>
      <c r="T6" s="71">
        <f>IF(ISBLANK(B6),"",SUM(F6,H6,L6,J6,P6))</f>
        <v>10</v>
      </c>
      <c r="U6" s="70">
        <f>IF(ISBLANK(B6),"",IF(E6=2,1,0)+IF(G6=2,1,0)+IF(K6=2,1,0)+IF(I6=2,1,0)+IF(O6=2,1,0))</f>
        <v>0</v>
      </c>
      <c r="V6" s="71">
        <f>IF(ISBLANK(B6),"",IF(F6=2,1,0)+IF(H6=2,1,0)+IF(L6=2,1,0)+IF(J6=2,1,0)+IF(P6=2,1,0))</f>
        <v>5</v>
      </c>
      <c r="W6" s="136">
        <v>6</v>
      </c>
      <c r="X6" s="136"/>
      <c r="Y6" s="50" t="str">
        <f t="shared" si="0"/>
        <v>1. Grp 5</v>
      </c>
      <c r="Z6" s="51">
        <v>1</v>
      </c>
      <c r="AA6" s="51">
        <v>5</v>
      </c>
      <c r="AB6" s="51">
        <f>MATCH(Z6,Grp5!$S$2:$S$5,0)</f>
        <v>1</v>
      </c>
    </row>
    <row r="7" spans="1:28" ht="33" customHeight="1" thickBot="1">
      <c r="A7" s="78">
        <v>6</v>
      </c>
      <c r="B7" s="63" t="str">
        <f>IF(ISERROR($AB7),$Y7,VLOOKUP($AB7,Grp6!$A$2:$D$5,COLUMN(),0))</f>
        <v>Anstötz/Lohmeier,Peter</v>
      </c>
      <c r="C7" s="64"/>
      <c r="D7" s="65" t="str">
        <f>IF(ISERROR($AB7),"",VLOOKUP($AB7,Grp6!$A$2:$D$5,COLUMN(),0))</f>
        <v>BSG Bethel Bielefeld</v>
      </c>
      <c r="E7" s="79">
        <f>T9</f>
        <v>0</v>
      </c>
      <c r="F7" s="80">
        <f>S9</f>
        <v>2</v>
      </c>
      <c r="G7" s="81">
        <f>T15</f>
        <v>1</v>
      </c>
      <c r="H7" s="80">
        <f>S15</f>
        <v>2</v>
      </c>
      <c r="I7" s="81">
        <f>T22</f>
        <v>0</v>
      </c>
      <c r="J7" s="80">
        <f>S22</f>
        <v>2</v>
      </c>
      <c r="K7" s="81">
        <f>T13</f>
        <v>2</v>
      </c>
      <c r="L7" s="80">
        <f>S13</f>
        <v>1</v>
      </c>
      <c r="M7" s="82">
        <f>T18</f>
        <v>2</v>
      </c>
      <c r="N7" s="83">
        <f>S18</f>
        <v>1</v>
      </c>
      <c r="O7" s="137"/>
      <c r="P7" s="137"/>
      <c r="Q7" s="79">
        <f>IF(ISBLANK(B7),"",SUM(H9,L9,P9,H13,L13,P13,H15,L15,P15,H18,L18,P18,H22,L22,P22))</f>
        <v>15</v>
      </c>
      <c r="R7" s="84">
        <f>IF(ISBLANK(B7),"",SUM(G9,K9,O9,G13,K13,O13,G15,K15,O15,G18,K18,O18,G22,K22,O22))</f>
        <v>30</v>
      </c>
      <c r="S7" s="79">
        <f>IF(ISBLANK(B7),"",SUM(E7,G7,I7,M7,K7))</f>
        <v>5</v>
      </c>
      <c r="T7" s="84">
        <f>IF(ISBLANK(B7),"",SUM(F7,H7,J7,N7,L7))</f>
        <v>8</v>
      </c>
      <c r="U7" s="79">
        <f>IF(ISBLANK(B7),"",IF(E7=2,1,0)+IF(G7=2,1,0)+IF(I7=2,1,0)+IF(M7=2,1,0)+IF(K7=2,1,0))</f>
        <v>2</v>
      </c>
      <c r="V7" s="84">
        <f>IF(ISBLANK(B7),"",IF(F7=2,1,0)+IF(H7=2,1,0)+IF(J7=2,1,0)+IF(N7=2,1,0)+IF(L7=2,1,0))</f>
        <v>3</v>
      </c>
      <c r="W7" s="138">
        <v>4</v>
      </c>
      <c r="X7" s="138"/>
      <c r="Y7" s="50" t="str">
        <f t="shared" si="0"/>
        <v>2. Grp 6</v>
      </c>
      <c r="Z7" s="51">
        <v>2</v>
      </c>
      <c r="AA7" s="51">
        <v>6</v>
      </c>
      <c r="AB7" s="51">
        <f>MATCH(Z7,Grp6!$S$2:$S$5,0)</f>
        <v>3</v>
      </c>
    </row>
    <row r="8" ht="13.5" thickBot="1"/>
    <row r="9" spans="1:20" ht="12.75">
      <c r="A9" s="85" t="s">
        <v>19</v>
      </c>
      <c r="B9" s="86" t="str">
        <f>IF(ISBLANK(B2),"",B2)</f>
        <v>Horn/Ilardo,Tobias</v>
      </c>
      <c r="C9" s="87" t="s">
        <v>5</v>
      </c>
      <c r="D9" s="88" t="str">
        <f>IF(ISBLANK(B7),"",B7)</f>
        <v>Anstötz/Lohmeier,Peter</v>
      </c>
      <c r="E9" s="140" t="s">
        <v>6</v>
      </c>
      <c r="F9" s="140"/>
      <c r="G9" s="89">
        <v>3</v>
      </c>
      <c r="H9" s="90">
        <v>0</v>
      </c>
      <c r="I9" s="140" t="s">
        <v>7</v>
      </c>
      <c r="J9" s="140"/>
      <c r="K9" s="89">
        <v>3</v>
      </c>
      <c r="L9" s="90">
        <v>0</v>
      </c>
      <c r="M9" s="140" t="s">
        <v>8</v>
      </c>
      <c r="N9" s="140"/>
      <c r="O9" s="89"/>
      <c r="P9" s="90"/>
      <c r="Q9" s="87" t="s">
        <v>9</v>
      </c>
      <c r="R9" s="88"/>
      <c r="S9" s="91">
        <f aca="true" t="shared" si="1" ref="S9:S23">IF(ISBLANK(G9),"",IF(G9&gt;H9,1,0)+IF(K9&gt;L9,1,0)+IF(O9&gt;P9,1,0))</f>
        <v>2</v>
      </c>
      <c r="T9" s="92">
        <f aca="true" t="shared" si="2" ref="T9:T23">IF(ISBLANK(H9),"",IF(H9&gt;G9,1,0)+IF(L9&gt;K9,1,0)+IF(P9&gt;O9,1,0))</f>
        <v>0</v>
      </c>
    </row>
    <row r="10" spans="1:20" ht="12.75">
      <c r="A10" s="93" t="s">
        <v>20</v>
      </c>
      <c r="B10" s="94" t="str">
        <f>IF(ISBLANK(B3),"",B3)</f>
        <v>Knipping/Lösch</v>
      </c>
      <c r="C10" s="95" t="s">
        <v>5</v>
      </c>
      <c r="D10" s="96" t="str">
        <f>IF(ISBLANK(B6),"",B6)</f>
        <v>Vogelpoth/Malletzki</v>
      </c>
      <c r="E10" s="139" t="s">
        <v>6</v>
      </c>
      <c r="F10" s="139"/>
      <c r="G10" s="97">
        <v>3</v>
      </c>
      <c r="H10" s="98">
        <v>0</v>
      </c>
      <c r="I10" s="139" t="s">
        <v>7</v>
      </c>
      <c r="J10" s="139"/>
      <c r="K10" s="97">
        <v>3</v>
      </c>
      <c r="L10" s="98">
        <v>2</v>
      </c>
      <c r="M10" s="139" t="s">
        <v>8</v>
      </c>
      <c r="N10" s="139"/>
      <c r="O10" s="97"/>
      <c r="P10" s="98"/>
      <c r="Q10" s="99" t="s">
        <v>9</v>
      </c>
      <c r="R10" s="96"/>
      <c r="S10" s="100">
        <f t="shared" si="1"/>
        <v>2</v>
      </c>
      <c r="T10" s="101">
        <f t="shared" si="2"/>
        <v>0</v>
      </c>
    </row>
    <row r="11" spans="1:20" ht="13.5" thickBot="1">
      <c r="A11" s="102" t="s">
        <v>14</v>
      </c>
      <c r="B11" s="103" t="str">
        <f>IF(ISBLANK(B4),"",B4)</f>
        <v>Manteufel/Hannemann</v>
      </c>
      <c r="C11" s="104" t="s">
        <v>5</v>
      </c>
      <c r="D11" s="105" t="str">
        <f>IF(ISBLANK(B5),"",B5)</f>
        <v>Melchers,Sabine / Schroeter</v>
      </c>
      <c r="E11" s="141" t="s">
        <v>6</v>
      </c>
      <c r="F11" s="141"/>
      <c r="G11" s="106">
        <v>3</v>
      </c>
      <c r="H11" s="107">
        <v>0</v>
      </c>
      <c r="I11" s="141" t="s">
        <v>7</v>
      </c>
      <c r="J11" s="141"/>
      <c r="K11" s="106">
        <v>0</v>
      </c>
      <c r="L11" s="107">
        <v>3</v>
      </c>
      <c r="M11" s="141" t="s">
        <v>8</v>
      </c>
      <c r="N11" s="141"/>
      <c r="O11" s="106">
        <v>3</v>
      </c>
      <c r="P11" s="107">
        <v>0</v>
      </c>
      <c r="Q11" s="108" t="s">
        <v>9</v>
      </c>
      <c r="R11" s="105"/>
      <c r="S11" s="109">
        <f t="shared" si="1"/>
        <v>2</v>
      </c>
      <c r="T11" s="110">
        <f t="shared" si="2"/>
        <v>1</v>
      </c>
    </row>
    <row r="12" spans="1:20" ht="12.75">
      <c r="A12" s="111" t="s">
        <v>21</v>
      </c>
      <c r="B12" s="87" t="str">
        <f>IF(ISBLANK(B4),"",B4)</f>
        <v>Manteufel/Hannemann</v>
      </c>
      <c r="C12" s="112" t="s">
        <v>5</v>
      </c>
      <c r="D12" s="88" t="str">
        <f>IF(ISBLANK(B6),"",B6)</f>
        <v>Vogelpoth/Malletzki</v>
      </c>
      <c r="E12" s="140" t="s">
        <v>6</v>
      </c>
      <c r="F12" s="140"/>
      <c r="G12" s="89">
        <v>3</v>
      </c>
      <c r="H12" s="90">
        <v>0</v>
      </c>
      <c r="I12" s="140" t="s">
        <v>7</v>
      </c>
      <c r="J12" s="140"/>
      <c r="K12" s="89">
        <v>3</v>
      </c>
      <c r="L12" s="90">
        <v>0</v>
      </c>
      <c r="M12" s="140" t="s">
        <v>8</v>
      </c>
      <c r="N12" s="140"/>
      <c r="O12" s="89"/>
      <c r="P12" s="90"/>
      <c r="Q12" s="87" t="s">
        <v>9</v>
      </c>
      <c r="R12" s="88"/>
      <c r="S12" s="91">
        <f t="shared" si="1"/>
        <v>2</v>
      </c>
      <c r="T12" s="92">
        <f t="shared" si="2"/>
        <v>0</v>
      </c>
    </row>
    <row r="13" spans="1:20" ht="12.75">
      <c r="A13" s="113" t="s">
        <v>22</v>
      </c>
      <c r="B13" s="99" t="str">
        <f>IF(ISBLANK(B5),"",B5)</f>
        <v>Melchers,Sabine / Schroeter</v>
      </c>
      <c r="C13" s="95" t="s">
        <v>5</v>
      </c>
      <c r="D13" s="96" t="str">
        <f>IF(ISBLANK(B7),"",B7)</f>
        <v>Anstötz/Lohmeier,Peter</v>
      </c>
      <c r="E13" s="139" t="s">
        <v>6</v>
      </c>
      <c r="F13" s="139"/>
      <c r="G13" s="97">
        <v>3</v>
      </c>
      <c r="H13" s="98">
        <v>0</v>
      </c>
      <c r="I13" s="139" t="s">
        <v>7</v>
      </c>
      <c r="J13" s="139"/>
      <c r="K13" s="97">
        <v>2</v>
      </c>
      <c r="L13" s="98">
        <v>3</v>
      </c>
      <c r="M13" s="139" t="s">
        <v>8</v>
      </c>
      <c r="N13" s="139"/>
      <c r="O13" s="97">
        <v>2</v>
      </c>
      <c r="P13" s="98">
        <v>3</v>
      </c>
      <c r="Q13" s="99" t="s">
        <v>9</v>
      </c>
      <c r="R13" s="96"/>
      <c r="S13" s="100">
        <f t="shared" si="1"/>
        <v>1</v>
      </c>
      <c r="T13" s="101">
        <f t="shared" si="2"/>
        <v>2</v>
      </c>
    </row>
    <row r="14" spans="1:20" ht="13.5" thickBot="1">
      <c r="A14" s="114" t="s">
        <v>23</v>
      </c>
      <c r="B14" s="108" t="str">
        <f>IF(ISBLANK(B2),"",B2)</f>
        <v>Horn/Ilardo,Tobias</v>
      </c>
      <c r="C14" s="104" t="s">
        <v>5</v>
      </c>
      <c r="D14" s="105" t="str">
        <f>IF(ISBLANK(B3),"",B3)</f>
        <v>Knipping/Lösch</v>
      </c>
      <c r="E14" s="141" t="s">
        <v>6</v>
      </c>
      <c r="F14" s="141"/>
      <c r="G14" s="106">
        <v>3</v>
      </c>
      <c r="H14" s="107">
        <v>0</v>
      </c>
      <c r="I14" s="141" t="s">
        <v>7</v>
      </c>
      <c r="J14" s="141"/>
      <c r="K14" s="106">
        <v>3</v>
      </c>
      <c r="L14" s="107">
        <v>1</v>
      </c>
      <c r="M14" s="141" t="s">
        <v>8</v>
      </c>
      <c r="N14" s="141"/>
      <c r="O14" s="106"/>
      <c r="P14" s="107"/>
      <c r="Q14" s="108" t="s">
        <v>9</v>
      </c>
      <c r="R14" s="105"/>
      <c r="S14" s="109">
        <f t="shared" si="1"/>
        <v>2</v>
      </c>
      <c r="T14" s="110">
        <f t="shared" si="2"/>
        <v>0</v>
      </c>
    </row>
    <row r="15" spans="1:20" ht="12.75">
      <c r="A15" s="111" t="s">
        <v>24</v>
      </c>
      <c r="B15" s="87" t="str">
        <f>IF(ISBLANK(B3),"",B3)</f>
        <v>Knipping/Lösch</v>
      </c>
      <c r="C15" s="112" t="s">
        <v>5</v>
      </c>
      <c r="D15" s="88" t="str">
        <f>IF(ISBLANK(B7),"",B7)</f>
        <v>Anstötz/Lohmeier,Peter</v>
      </c>
      <c r="E15" s="140" t="s">
        <v>6</v>
      </c>
      <c r="F15" s="140"/>
      <c r="G15" s="89">
        <v>3</v>
      </c>
      <c r="H15" s="90">
        <v>0</v>
      </c>
      <c r="I15" s="140" t="s">
        <v>7</v>
      </c>
      <c r="J15" s="140"/>
      <c r="K15" s="89">
        <v>2</v>
      </c>
      <c r="L15" s="90">
        <v>3</v>
      </c>
      <c r="M15" s="140" t="s">
        <v>8</v>
      </c>
      <c r="N15" s="140"/>
      <c r="O15" s="89">
        <v>3</v>
      </c>
      <c r="P15" s="90">
        <v>0</v>
      </c>
      <c r="Q15" s="87" t="s">
        <v>9</v>
      </c>
      <c r="R15" s="88"/>
      <c r="S15" s="91">
        <f t="shared" si="1"/>
        <v>2</v>
      </c>
      <c r="T15" s="92">
        <f t="shared" si="2"/>
        <v>1</v>
      </c>
    </row>
    <row r="16" spans="1:20" ht="12.75">
      <c r="A16" s="113" t="s">
        <v>25</v>
      </c>
      <c r="B16" s="99" t="str">
        <f>IF(ISBLANK(B4),"",B4)</f>
        <v>Manteufel/Hannemann</v>
      </c>
      <c r="C16" s="95" t="s">
        <v>5</v>
      </c>
      <c r="D16" s="96" t="str">
        <f>IF(ISBLANK(B2),"",B2)</f>
        <v>Horn/Ilardo,Tobias</v>
      </c>
      <c r="E16" s="139" t="s">
        <v>6</v>
      </c>
      <c r="F16" s="139"/>
      <c r="G16" s="97">
        <v>3</v>
      </c>
      <c r="H16" s="98">
        <v>0</v>
      </c>
      <c r="I16" s="139" t="s">
        <v>7</v>
      </c>
      <c r="J16" s="139"/>
      <c r="K16" s="97">
        <v>3</v>
      </c>
      <c r="L16" s="98">
        <v>0</v>
      </c>
      <c r="M16" s="139" t="s">
        <v>8</v>
      </c>
      <c r="N16" s="139"/>
      <c r="O16" s="97"/>
      <c r="P16" s="98"/>
      <c r="Q16" s="99" t="s">
        <v>9</v>
      </c>
      <c r="R16" s="96"/>
      <c r="S16" s="100">
        <f t="shared" si="1"/>
        <v>2</v>
      </c>
      <c r="T16" s="101">
        <f t="shared" si="2"/>
        <v>0</v>
      </c>
    </row>
    <row r="17" spans="1:20" ht="13.5" thickBot="1">
      <c r="A17" s="114" t="s">
        <v>26</v>
      </c>
      <c r="B17" s="108" t="str">
        <f>IF(ISBLANK(B6),"",B6)</f>
        <v>Vogelpoth/Malletzki</v>
      </c>
      <c r="C17" s="104" t="s">
        <v>5</v>
      </c>
      <c r="D17" s="105" t="str">
        <f>IF(ISBLANK(B5),"",B5)</f>
        <v>Melchers,Sabine / Schroeter</v>
      </c>
      <c r="E17" s="141" t="s">
        <v>6</v>
      </c>
      <c r="F17" s="141"/>
      <c r="G17" s="106">
        <v>3</v>
      </c>
      <c r="H17" s="107">
        <v>0</v>
      </c>
      <c r="I17" s="141" t="s">
        <v>7</v>
      </c>
      <c r="J17" s="141"/>
      <c r="K17" s="106">
        <v>1</v>
      </c>
      <c r="L17" s="107">
        <v>3</v>
      </c>
      <c r="M17" s="141" t="s">
        <v>8</v>
      </c>
      <c r="N17" s="141"/>
      <c r="O17" s="106">
        <v>2</v>
      </c>
      <c r="P17" s="107">
        <v>3</v>
      </c>
      <c r="Q17" s="108" t="s">
        <v>9</v>
      </c>
      <c r="R17" s="105"/>
      <c r="S17" s="109">
        <f t="shared" si="1"/>
        <v>1</v>
      </c>
      <c r="T17" s="110">
        <f t="shared" si="2"/>
        <v>2</v>
      </c>
    </row>
    <row r="18" spans="1:20" ht="12.75">
      <c r="A18" s="111" t="s">
        <v>27</v>
      </c>
      <c r="B18" s="87" t="str">
        <f>IF(ISBLANK(B6),"",B6)</f>
        <v>Vogelpoth/Malletzki</v>
      </c>
      <c r="C18" s="112" t="s">
        <v>5</v>
      </c>
      <c r="D18" s="88" t="str">
        <f>IF(ISBLANK(B7),"",B7)</f>
        <v>Anstötz/Lohmeier,Peter</v>
      </c>
      <c r="E18" s="140" t="s">
        <v>6</v>
      </c>
      <c r="F18" s="140"/>
      <c r="G18" s="89">
        <v>3</v>
      </c>
      <c r="H18" s="90">
        <v>0</v>
      </c>
      <c r="I18" s="140" t="s">
        <v>7</v>
      </c>
      <c r="J18" s="140"/>
      <c r="K18" s="89">
        <v>0</v>
      </c>
      <c r="L18" s="90">
        <v>3</v>
      </c>
      <c r="M18" s="140" t="s">
        <v>8</v>
      </c>
      <c r="N18" s="140"/>
      <c r="O18" s="89">
        <v>0</v>
      </c>
      <c r="P18" s="90">
        <v>3</v>
      </c>
      <c r="Q18" s="87" t="s">
        <v>9</v>
      </c>
      <c r="R18" s="88"/>
      <c r="S18" s="91">
        <f t="shared" si="1"/>
        <v>1</v>
      </c>
      <c r="T18" s="92">
        <f t="shared" si="2"/>
        <v>2</v>
      </c>
    </row>
    <row r="19" spans="1:20" ht="12.75">
      <c r="A19" s="113" t="s">
        <v>10</v>
      </c>
      <c r="B19" s="99" t="str">
        <f>IF(ISBLANK(B3),"",B3)</f>
        <v>Knipping/Lösch</v>
      </c>
      <c r="C19" s="95" t="s">
        <v>5</v>
      </c>
      <c r="D19" s="96" t="str">
        <f>IF(ISBLANK(B4),"",B4)</f>
        <v>Manteufel/Hannemann</v>
      </c>
      <c r="E19" s="139" t="s">
        <v>6</v>
      </c>
      <c r="F19" s="139"/>
      <c r="G19" s="97">
        <v>1</v>
      </c>
      <c r="H19" s="98">
        <v>3</v>
      </c>
      <c r="I19" s="139" t="s">
        <v>7</v>
      </c>
      <c r="J19" s="139"/>
      <c r="K19" s="97">
        <v>0</v>
      </c>
      <c r="L19" s="98">
        <v>3</v>
      </c>
      <c r="M19" s="139" t="s">
        <v>8</v>
      </c>
      <c r="N19" s="139"/>
      <c r="O19" s="97"/>
      <c r="P19" s="98"/>
      <c r="Q19" s="99" t="s">
        <v>9</v>
      </c>
      <c r="R19" s="96"/>
      <c r="S19" s="100">
        <f t="shared" si="1"/>
        <v>0</v>
      </c>
      <c r="T19" s="101">
        <f t="shared" si="2"/>
        <v>2</v>
      </c>
    </row>
    <row r="20" spans="1:20" ht="13.5" thickBot="1">
      <c r="A20" s="114" t="s">
        <v>4</v>
      </c>
      <c r="B20" s="108" t="str">
        <f>IF(ISBLANK(B2),"",B2)</f>
        <v>Horn/Ilardo,Tobias</v>
      </c>
      <c r="C20" s="104" t="s">
        <v>5</v>
      </c>
      <c r="D20" s="105" t="str">
        <f>IF(ISBLANK(B5),"",B5)</f>
        <v>Melchers,Sabine / Schroeter</v>
      </c>
      <c r="E20" s="141" t="s">
        <v>6</v>
      </c>
      <c r="F20" s="141"/>
      <c r="G20" s="106">
        <v>3</v>
      </c>
      <c r="H20" s="107">
        <v>0</v>
      </c>
      <c r="I20" s="141" t="s">
        <v>7</v>
      </c>
      <c r="J20" s="141"/>
      <c r="K20" s="106">
        <v>3</v>
      </c>
      <c r="L20" s="107">
        <v>0</v>
      </c>
      <c r="M20" s="141" t="s">
        <v>8</v>
      </c>
      <c r="N20" s="141"/>
      <c r="O20" s="106"/>
      <c r="P20" s="107"/>
      <c r="Q20" s="108" t="s">
        <v>9</v>
      </c>
      <c r="R20" s="105"/>
      <c r="S20" s="109">
        <f t="shared" si="1"/>
        <v>2</v>
      </c>
      <c r="T20" s="110">
        <f t="shared" si="2"/>
        <v>0</v>
      </c>
    </row>
    <row r="21" spans="1:20" ht="12.75">
      <c r="A21" s="111" t="s">
        <v>28</v>
      </c>
      <c r="B21" s="87" t="str">
        <f>IF(ISBLANK(B2),"",B2)</f>
        <v>Horn/Ilardo,Tobias</v>
      </c>
      <c r="C21" s="112" t="s">
        <v>5</v>
      </c>
      <c r="D21" s="88" t="str">
        <f>IF(ISBLANK(B6),"",B6)</f>
        <v>Vogelpoth/Malletzki</v>
      </c>
      <c r="E21" s="140" t="s">
        <v>6</v>
      </c>
      <c r="F21" s="140"/>
      <c r="G21" s="89">
        <v>3</v>
      </c>
      <c r="H21" s="90">
        <v>0</v>
      </c>
      <c r="I21" s="140" t="s">
        <v>7</v>
      </c>
      <c r="J21" s="140"/>
      <c r="K21" s="89">
        <v>3</v>
      </c>
      <c r="L21" s="90">
        <v>2</v>
      </c>
      <c r="M21" s="140" t="s">
        <v>8</v>
      </c>
      <c r="N21" s="140"/>
      <c r="O21" s="89"/>
      <c r="P21" s="90"/>
      <c r="Q21" s="87" t="s">
        <v>9</v>
      </c>
      <c r="R21" s="88"/>
      <c r="S21" s="91">
        <f t="shared" si="1"/>
        <v>2</v>
      </c>
      <c r="T21" s="92">
        <f t="shared" si="2"/>
        <v>0</v>
      </c>
    </row>
    <row r="22" spans="1:20" ht="12.75">
      <c r="A22" s="113" t="s">
        <v>29</v>
      </c>
      <c r="B22" s="99" t="str">
        <f>IF(ISBLANK(B4),"",B4)</f>
        <v>Manteufel/Hannemann</v>
      </c>
      <c r="C22" s="95" t="s">
        <v>5</v>
      </c>
      <c r="D22" s="96" t="str">
        <f>IF(ISBLANK(B7),"",B7)</f>
        <v>Anstötz/Lohmeier,Peter</v>
      </c>
      <c r="E22" s="139" t="s">
        <v>6</v>
      </c>
      <c r="F22" s="139"/>
      <c r="G22" s="97">
        <v>3</v>
      </c>
      <c r="H22" s="98">
        <v>0</v>
      </c>
      <c r="I22" s="139" t="s">
        <v>7</v>
      </c>
      <c r="J22" s="139"/>
      <c r="K22" s="97">
        <v>3</v>
      </c>
      <c r="L22" s="98">
        <v>0</v>
      </c>
      <c r="M22" s="139" t="s">
        <v>8</v>
      </c>
      <c r="N22" s="139"/>
      <c r="O22" s="97"/>
      <c r="P22" s="98"/>
      <c r="Q22" s="99" t="s">
        <v>9</v>
      </c>
      <c r="R22" s="96"/>
      <c r="S22" s="100">
        <f t="shared" si="1"/>
        <v>2</v>
      </c>
      <c r="T22" s="101">
        <f t="shared" si="2"/>
        <v>0</v>
      </c>
    </row>
    <row r="23" spans="1:20" ht="13.5" thickBot="1">
      <c r="A23" s="114" t="s">
        <v>12</v>
      </c>
      <c r="B23" s="108" t="str">
        <f>IF(ISBLANK(B5),"",B5)</f>
        <v>Melchers,Sabine / Schroeter</v>
      </c>
      <c r="C23" s="104" t="s">
        <v>5</v>
      </c>
      <c r="D23" s="105" t="str">
        <f>IF(ISBLANK(B3),"",B3)</f>
        <v>Knipping/Lösch</v>
      </c>
      <c r="E23" s="141" t="s">
        <v>6</v>
      </c>
      <c r="F23" s="141"/>
      <c r="G23" s="106">
        <v>0</v>
      </c>
      <c r="H23" s="107">
        <v>3</v>
      </c>
      <c r="I23" s="141" t="s">
        <v>7</v>
      </c>
      <c r="J23" s="141"/>
      <c r="K23" s="106">
        <v>3</v>
      </c>
      <c r="L23" s="107">
        <v>1</v>
      </c>
      <c r="M23" s="141" t="s">
        <v>8</v>
      </c>
      <c r="N23" s="141"/>
      <c r="O23" s="106">
        <v>0</v>
      </c>
      <c r="P23" s="107">
        <v>3</v>
      </c>
      <c r="Q23" s="108" t="s">
        <v>9</v>
      </c>
      <c r="R23" s="105"/>
      <c r="S23" s="109">
        <f t="shared" si="1"/>
        <v>1</v>
      </c>
      <c r="T23" s="110">
        <f t="shared" si="2"/>
        <v>2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E23:F23"/>
    <mergeCell ref="I23:J23"/>
    <mergeCell ref="M23:N23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17:F17"/>
    <mergeCell ref="I17:J17"/>
    <mergeCell ref="M17:N17"/>
    <mergeCell ref="E18:F18"/>
    <mergeCell ref="I18:J18"/>
    <mergeCell ref="M18:N18"/>
    <mergeCell ref="E15:F15"/>
    <mergeCell ref="I15:J15"/>
    <mergeCell ref="M15:N15"/>
    <mergeCell ref="E16:F16"/>
    <mergeCell ref="I16:J16"/>
    <mergeCell ref="M16:N16"/>
    <mergeCell ref="E13:F13"/>
    <mergeCell ref="I13:J13"/>
    <mergeCell ref="M13:N13"/>
    <mergeCell ref="E14:F14"/>
    <mergeCell ref="I14:J14"/>
    <mergeCell ref="M14:N14"/>
    <mergeCell ref="E11:F11"/>
    <mergeCell ref="I11:J11"/>
    <mergeCell ref="M11:N11"/>
    <mergeCell ref="E12:F12"/>
    <mergeCell ref="I12:J12"/>
    <mergeCell ref="M12:N12"/>
    <mergeCell ref="O7:P7"/>
    <mergeCell ref="W7:X7"/>
    <mergeCell ref="E10:F10"/>
    <mergeCell ref="I10:J10"/>
    <mergeCell ref="M10:N10"/>
    <mergeCell ref="E9:F9"/>
    <mergeCell ref="I9:J9"/>
    <mergeCell ref="M9:N9"/>
    <mergeCell ref="G3:H3"/>
    <mergeCell ref="M6:N6"/>
    <mergeCell ref="I4:J4"/>
    <mergeCell ref="W4:X4"/>
    <mergeCell ref="K5:L5"/>
    <mergeCell ref="W5:X5"/>
    <mergeCell ref="W6:X6"/>
    <mergeCell ref="S1:T1"/>
    <mergeCell ref="U1:V1"/>
    <mergeCell ref="W3:X3"/>
    <mergeCell ref="W1:X1"/>
    <mergeCell ref="E2:F2"/>
    <mergeCell ref="W2:X2"/>
    <mergeCell ref="A1:D1"/>
    <mergeCell ref="E1:F1"/>
    <mergeCell ref="G1:H1"/>
    <mergeCell ref="I1:J1"/>
    <mergeCell ref="K1:L1"/>
    <mergeCell ref="M1:N1"/>
    <mergeCell ref="O1:P1"/>
    <mergeCell ref="Q1:R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115" zoomScaleNormal="115" zoomScalePageLayoutView="0" workbookViewId="0" topLeftCell="A1">
      <selection activeCell="V6" sqref="V6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4.8515625" style="51" customWidth="1"/>
    <col min="18" max="19" width="4.57421875" style="51" customWidth="1"/>
    <col min="20" max="20" width="3.7109375" style="51" customWidth="1"/>
    <col min="21" max="24" width="4.7109375" style="51" customWidth="1"/>
    <col min="25" max="25" width="5.57421875" style="51" customWidth="1"/>
    <col min="26" max="26" width="4.7109375" style="51" customWidth="1"/>
    <col min="27" max="27" width="3.7109375" style="51" customWidth="1"/>
    <col min="28" max="28" width="5.8515625" style="51" bestFit="1" customWidth="1"/>
    <col min="29" max="29" width="3.7109375" style="51" customWidth="1"/>
    <col min="30" max="16384" width="11.421875" style="51" customWidth="1"/>
  </cols>
  <sheetData>
    <row r="1" spans="1:28" ht="32.25" customHeight="1" thickBot="1">
      <c r="A1" s="124" t="str">
        <f>Klasse&amp;"  Platzierung 1-"&amp;info!B4&amp;" Grp 2"</f>
        <v>Hobby-Klasse  Platzierung 1-12 Grp 2</v>
      </c>
      <c r="B1" s="124"/>
      <c r="C1" s="124"/>
      <c r="D1" s="124"/>
      <c r="E1" s="133">
        <v>1</v>
      </c>
      <c r="F1" s="133"/>
      <c r="G1" s="134">
        <v>2</v>
      </c>
      <c r="H1" s="134"/>
      <c r="I1" s="134">
        <v>3</v>
      </c>
      <c r="J1" s="134"/>
      <c r="K1" s="134">
        <v>4</v>
      </c>
      <c r="L1" s="134"/>
      <c r="M1" s="134">
        <v>5</v>
      </c>
      <c r="N1" s="134"/>
      <c r="O1" s="134">
        <v>6</v>
      </c>
      <c r="P1" s="134"/>
      <c r="Q1" s="135" t="s">
        <v>0</v>
      </c>
      <c r="R1" s="135"/>
      <c r="S1" s="135" t="s">
        <v>1</v>
      </c>
      <c r="T1" s="135"/>
      <c r="U1" s="135" t="s">
        <v>2</v>
      </c>
      <c r="V1" s="135"/>
      <c r="W1" s="135" t="s">
        <v>3</v>
      </c>
      <c r="X1" s="135"/>
      <c r="Y1" s="50" t="s">
        <v>17</v>
      </c>
      <c r="Z1" s="50" t="s">
        <v>3</v>
      </c>
      <c r="AA1" s="50" t="s">
        <v>18</v>
      </c>
      <c r="AB1" s="116" t="s">
        <v>33</v>
      </c>
    </row>
    <row r="2" spans="1:28" ht="33" customHeight="1" thickBot="1">
      <c r="A2" s="52">
        <v>1</v>
      </c>
      <c r="B2" s="53" t="str">
        <f>IF(ISERROR($AB2),$Y2,VLOOKUP($AB2,Grp1!$A$2:$D$5,COLUMN(),0))</f>
        <v>Fenn/Lohmeier,Patrick</v>
      </c>
      <c r="C2" s="54"/>
      <c r="D2" s="55" t="str">
        <f>IF(ISERROR($AB2),"",VLOOKUP($AB2,Grp1!$A$2:$D$5,COLUMN(),0))</f>
        <v>BSG Bethel Bielefeld</v>
      </c>
      <c r="E2" s="131"/>
      <c r="F2" s="131"/>
      <c r="G2" s="56">
        <f>S14</f>
        <v>0</v>
      </c>
      <c r="H2" s="57">
        <f>T14</f>
        <v>2</v>
      </c>
      <c r="I2" s="58">
        <f>T16</f>
        <v>0</v>
      </c>
      <c r="J2" s="59">
        <f>S16</f>
        <v>2</v>
      </c>
      <c r="K2" s="58">
        <f>S20</f>
        <v>2</v>
      </c>
      <c r="L2" s="59">
        <f>T20</f>
        <v>1</v>
      </c>
      <c r="M2" s="58">
        <f>S21</f>
        <v>0</v>
      </c>
      <c r="N2" s="59">
        <f>T21</f>
        <v>2</v>
      </c>
      <c r="O2" s="58">
        <f>S9</f>
        <v>1</v>
      </c>
      <c r="P2" s="59">
        <f>T9</f>
        <v>2</v>
      </c>
      <c r="Q2" s="60">
        <f>IF(ISBLANK(B2),"",SUM(G9,K9,O9,G14,K14,O14,H16,L16,P16,G20,K20,O20,G21,K21,O21))</f>
        <v>12</v>
      </c>
      <c r="R2" s="61">
        <f>IF(ISBLANK(B2),"",SUM(H9,L9,P9,H14,L14,P14,G16,K16,O16,H20,L20,P20,H21,L21,P21))</f>
        <v>28</v>
      </c>
      <c r="S2" s="60">
        <f>IF(ISBLANK(B2),"",SUM(G2,I2,K2,M2,O2))</f>
        <v>3</v>
      </c>
      <c r="T2" s="61">
        <f>IF(ISBLANK(B2),"",SUM(H2,J2,L2,N2,P2))</f>
        <v>9</v>
      </c>
      <c r="U2" s="60">
        <f>IF(ISBLANK(B2),"",IF(G2=2,1,0)+IF(I2=2,1,0)+IF(K2=2,1,0)+IF(M2=2,1,0)+IF(O2=2,1,0))</f>
        <v>1</v>
      </c>
      <c r="V2" s="61">
        <f>IF(ISBLANK(B2),"",IF(H2=2,1,0)+IF(J2=2,1,0)+IF(L2=2,1,0)+IF(N2=2,1,0)+IF(P2=2,1,0))</f>
        <v>4</v>
      </c>
      <c r="W2" s="132">
        <v>5</v>
      </c>
      <c r="X2" s="132"/>
      <c r="Y2" s="50" t="str">
        <f aca="true" t="shared" si="0" ref="Y2:Y7">Z2&amp;". Grp "&amp;AA2</f>
        <v>2. Grp 1</v>
      </c>
      <c r="Z2" s="51">
        <v>2</v>
      </c>
      <c r="AA2" s="51">
        <v>1</v>
      </c>
      <c r="AB2" s="51">
        <f>MATCH(Z2,Grp1!$S$2:$S$5,0)</f>
        <v>3</v>
      </c>
    </row>
    <row r="3" spans="1:28" ht="33" customHeight="1" thickBot="1">
      <c r="A3" s="62">
        <v>2</v>
      </c>
      <c r="B3" s="63" t="str">
        <f>IF(ISERROR($AB3),$Y3,VLOOKUP($AB3,Grp2!$A$2:$D$5,COLUMN(),0))</f>
        <v>Mühlenweg/Scheurer</v>
      </c>
      <c r="C3" s="64"/>
      <c r="D3" s="65" t="str">
        <f>IF(ISERROR($AB3),"",VLOOKUP($AB3,Grp2!$A$2:$D$5,COLUMN(),0))</f>
        <v>BSG Bethel Bielefeld</v>
      </c>
      <c r="E3" s="60">
        <f>T14</f>
        <v>2</v>
      </c>
      <c r="F3" s="61">
        <f>S14</f>
        <v>0</v>
      </c>
      <c r="G3" s="131"/>
      <c r="H3" s="131"/>
      <c r="I3" s="66">
        <f>S19</f>
        <v>2</v>
      </c>
      <c r="J3" s="67">
        <f>T19</f>
        <v>1</v>
      </c>
      <c r="K3" s="68">
        <f>T23</f>
        <v>2</v>
      </c>
      <c r="L3" s="69">
        <f>S23</f>
        <v>0</v>
      </c>
      <c r="M3" s="68">
        <f>S10</f>
        <v>2</v>
      </c>
      <c r="N3" s="69">
        <f>T10</f>
        <v>0</v>
      </c>
      <c r="O3" s="68">
        <f>S15</f>
        <v>2</v>
      </c>
      <c r="P3" s="69">
        <f>T15</f>
        <v>0</v>
      </c>
      <c r="Q3" s="70">
        <f>IF(ISBLANK(B3),"",SUM(G10,K10,O10,H14,L14,P14,G15,K15,O15,G19,K19,O19,H23,L23,P23))</f>
        <v>31</v>
      </c>
      <c r="R3" s="71">
        <f>IF(ISBLANK(B3),"",SUM(H10,L10,P10,G14,K14,O14,H15,L15,P15,H19,L19,P19,G23,K23,O23))</f>
        <v>9</v>
      </c>
      <c r="S3" s="70">
        <f>IF(ISBLANK(B3),"",SUM(E3,I3,K3,M3,O3))</f>
        <v>10</v>
      </c>
      <c r="T3" s="71">
        <f>IF(ISBLANK(B3),"",SUM(F3,J3,L3,N3,P3))</f>
        <v>1</v>
      </c>
      <c r="U3" s="70">
        <f>IF(ISBLANK(B3),"",IF(E3=2,1,0)+IF(I3=2,1,0)+IF(K3=2,1,0)+IF(M3=2,1,0)+IF(O3=2,1,0))</f>
        <v>5</v>
      </c>
      <c r="V3" s="71">
        <f>IF(ISBLANK(B3),"",IF(F3=2,1,0)+IF(J3=2,1,0)+IF(L3=2,1,0)+IF(N3=2,1,0)+IF(P3=2,1,0))</f>
        <v>0</v>
      </c>
      <c r="W3" s="136">
        <v>1</v>
      </c>
      <c r="X3" s="136"/>
      <c r="Y3" s="50" t="str">
        <f t="shared" si="0"/>
        <v>1. Grp 2</v>
      </c>
      <c r="Z3" s="51">
        <v>1</v>
      </c>
      <c r="AA3" s="51">
        <v>2</v>
      </c>
      <c r="AB3" s="51">
        <f>MATCH(Z3,Grp2!$S$2:$S$5,0)</f>
        <v>2</v>
      </c>
    </row>
    <row r="4" spans="1:28" ht="33" customHeight="1" thickBot="1">
      <c r="A4" s="62">
        <v>3</v>
      </c>
      <c r="B4" s="63" t="str">
        <f>IF(ISERROR($AB4),$Y4,VLOOKUP($AB4,Grp3!$A$2:$D$5,COLUMN(),0))</f>
        <v>Fabrykiewicz/Klausing</v>
      </c>
      <c r="C4" s="64"/>
      <c r="D4" s="72" t="str">
        <f>IF(ISERROR($AB4),"",VLOOKUP($AB4,Grp3!$A$2:$D$5,COLUMN(),0))</f>
        <v>BSG Bethel Bielefeld</v>
      </c>
      <c r="E4" s="70">
        <f>S16</f>
        <v>2</v>
      </c>
      <c r="F4" s="73">
        <f>T16</f>
        <v>0</v>
      </c>
      <c r="G4" s="74">
        <f>T19</f>
        <v>1</v>
      </c>
      <c r="H4" s="75">
        <f>S19</f>
        <v>2</v>
      </c>
      <c r="I4" s="131"/>
      <c r="J4" s="131"/>
      <c r="K4" s="66">
        <f>S11</f>
        <v>2</v>
      </c>
      <c r="L4" s="67">
        <f>T11</f>
        <v>0</v>
      </c>
      <c r="M4" s="68">
        <f>S12</f>
        <v>2</v>
      </c>
      <c r="N4" s="69">
        <f>T12</f>
        <v>1</v>
      </c>
      <c r="O4" s="68">
        <f>S22</f>
        <v>2</v>
      </c>
      <c r="P4" s="69">
        <f>T22</f>
        <v>0</v>
      </c>
      <c r="Q4" s="70">
        <f>IF(ISBLANK(B4),"",SUM(G11,K11,O11,G12,K12,O12,G16,K16,O16,H19,L19,P19,G22,K22,O22))</f>
        <v>30</v>
      </c>
      <c r="R4" s="71">
        <f>IF(ISBLANK(B4),"",SUM(H11,L11,P11,H12,L12,P12,H16,L16,P16,G19,K19,O19,H22,L22,P22))</f>
        <v>12</v>
      </c>
      <c r="S4" s="70">
        <f>IF(ISBLANK(B4),"",SUM(G4,E4,K4,M4,O4))</f>
        <v>9</v>
      </c>
      <c r="T4" s="71">
        <f>IF(ISBLANK(B4),"",SUM(H4,F4,L4,N4,P4))</f>
        <v>3</v>
      </c>
      <c r="U4" s="70">
        <f>IF(ISBLANK(B4),"",IF(G4=2,1,0)+IF(E4=2,1,0)+IF(K4=2,1,0)+IF(M4=2,1,0)+IF(O4=2,1,0))</f>
        <v>4</v>
      </c>
      <c r="V4" s="71">
        <f>IF(ISBLANK(B4),"",IF(H4=2,1,0)+IF(F4=2,1,0)+IF(L4=2,1,0)+IF(N4=2,1,0)+IF(P4=2,1,0))</f>
        <v>1</v>
      </c>
      <c r="W4" s="136">
        <v>2</v>
      </c>
      <c r="X4" s="136"/>
      <c r="Y4" s="50" t="str">
        <f t="shared" si="0"/>
        <v>2. Grp 3</v>
      </c>
      <c r="Z4" s="51">
        <v>2</v>
      </c>
      <c r="AA4" s="51">
        <v>3</v>
      </c>
      <c r="AB4" s="51">
        <f>MATCH(Z4,Grp3!$S$2:$S$5,0)</f>
        <v>3</v>
      </c>
    </row>
    <row r="5" spans="1:28" ht="33" customHeight="1" thickBot="1">
      <c r="A5" s="62">
        <v>4</v>
      </c>
      <c r="B5" s="63" t="str">
        <f>IF(ISERROR($AB5),$Y5,VLOOKUP($AB5,Grp4!$A$2:$D$5,COLUMN(),0))</f>
        <v>Gelewsky/Flor</v>
      </c>
      <c r="C5" s="64"/>
      <c r="D5" s="65" t="str">
        <f>IF(ISERROR($AB5),"",VLOOKUP($AB5,Grp4!$A$2:$D$5,COLUMN(),0))</f>
        <v>TSV Schaalby</v>
      </c>
      <c r="E5" s="70">
        <f>T20</f>
        <v>1</v>
      </c>
      <c r="F5" s="73">
        <f>S20</f>
        <v>2</v>
      </c>
      <c r="G5" s="76">
        <f>S23</f>
        <v>0</v>
      </c>
      <c r="H5" s="73">
        <f>T23</f>
        <v>2</v>
      </c>
      <c r="I5" s="77">
        <f>T11</f>
        <v>0</v>
      </c>
      <c r="J5" s="75">
        <f>S11</f>
        <v>2</v>
      </c>
      <c r="K5" s="131"/>
      <c r="L5" s="131"/>
      <c r="M5" s="66">
        <f>T17</f>
        <v>0</v>
      </c>
      <c r="N5" s="67">
        <f>S17</f>
        <v>2</v>
      </c>
      <c r="O5" s="68">
        <f>S13</f>
        <v>2</v>
      </c>
      <c r="P5" s="69">
        <f>T13</f>
        <v>1</v>
      </c>
      <c r="Q5" s="70">
        <f>IF(ISBLANK(B5),"",SUM(H11,L11,P11,G13,K13,O13,H17,L17,P17,H20,L20,P20,G23,K23,O23))</f>
        <v>16</v>
      </c>
      <c r="R5" s="71">
        <f>IF(ISBLANK(B5),"",SUM(G11,K11,O11,H13,L13,P13,G17,K17,O17,G20,K20,O20,H23,P23))</f>
        <v>25</v>
      </c>
      <c r="S5" s="70">
        <f>IF(ISBLANK(B5),"",SUM(E5,I5,G5,M5,O5))</f>
        <v>3</v>
      </c>
      <c r="T5" s="71">
        <f>IF(ISBLANK(B5),"",SUM(F5,J5,H5,N5,P5))</f>
        <v>9</v>
      </c>
      <c r="U5" s="70">
        <f>IF(ISBLANK(B5),"",IF(E5=2,1,0)+IF(I5=2,1,0)+IF(G5=2,1,0)+IF(M5=2,1,0)+IF(O5=2,1,0))</f>
        <v>1</v>
      </c>
      <c r="V5" s="71">
        <f>IF(ISBLANK(B5),"",IF(F5=2,1,0)+IF(J5=2,1,0)+IF(H5=2,1,0)+IF(N5=2,1,0)+IF(P5=2,1,0))</f>
        <v>4</v>
      </c>
      <c r="W5" s="136">
        <v>4</v>
      </c>
      <c r="X5" s="136"/>
      <c r="Y5" s="50" t="str">
        <f t="shared" si="0"/>
        <v>1. Grp 4</v>
      </c>
      <c r="Z5" s="51">
        <v>1</v>
      </c>
      <c r="AA5" s="51">
        <v>4</v>
      </c>
      <c r="AB5" s="51">
        <f>MATCH(Z5,Grp4!$S$2:$S$5,0)</f>
        <v>2</v>
      </c>
    </row>
    <row r="6" spans="1:28" ht="33" customHeight="1" thickBot="1">
      <c r="A6" s="62">
        <v>5</v>
      </c>
      <c r="B6" s="63" t="str">
        <f>IF(ISERROR($AB6),$Y6,VLOOKUP($AB6,Grp5!$A$2:$D$5,COLUMN(),0))</f>
        <v>Franzus/Grambow</v>
      </c>
      <c r="C6" s="64"/>
      <c r="D6" s="65" t="str">
        <f>IF(ISERROR($AB6),"",VLOOKUP($AB6,Grp5!$A$2:$D$5,COLUMN(),0))</f>
        <v>SG Trauen-Oerrel / Bomlitz-Lönsheide</v>
      </c>
      <c r="E6" s="70">
        <f>T21</f>
        <v>2</v>
      </c>
      <c r="F6" s="73">
        <f>S21</f>
        <v>0</v>
      </c>
      <c r="G6" s="76">
        <f>T10</f>
        <v>0</v>
      </c>
      <c r="H6" s="73">
        <f>S10</f>
        <v>2</v>
      </c>
      <c r="I6" s="76">
        <f>T12</f>
        <v>1</v>
      </c>
      <c r="J6" s="73">
        <f>S12</f>
        <v>2</v>
      </c>
      <c r="K6" s="77">
        <f>S17</f>
        <v>2</v>
      </c>
      <c r="L6" s="75">
        <f>T17</f>
        <v>0</v>
      </c>
      <c r="M6" s="131"/>
      <c r="N6" s="131"/>
      <c r="O6" s="66">
        <f>S18</f>
        <v>2</v>
      </c>
      <c r="P6" s="67">
        <f>T18</f>
        <v>0</v>
      </c>
      <c r="Q6" s="70">
        <f>IF(ISBLANK(B6),"",SUM(H10,L10,P10,H12,L12,P12,G17,K17,O17,G18,K18,O18,H21,L21,P21))</f>
        <v>24</v>
      </c>
      <c r="R6" s="71">
        <f>IF(ISBLANK(B6),"",SUM(G10,K10,O10,G12,K12,O12,H17,L17,P17,H18,L18,P18,G21,K21,O21))</f>
        <v>16</v>
      </c>
      <c r="S6" s="70">
        <f>IF(ISBLANK(B6),"",SUM(E6,G6,K6,I6,O6))</f>
        <v>7</v>
      </c>
      <c r="T6" s="71">
        <f>IF(ISBLANK(B6),"",SUM(F6,H6,L6,J6,P6))</f>
        <v>4</v>
      </c>
      <c r="U6" s="70">
        <f>IF(ISBLANK(B6),"",IF(E6=2,1,0)+IF(G6=2,1,0)+IF(K6=2,1,0)+IF(I6=2,1,0)+IF(O6=2,1,0))</f>
        <v>3</v>
      </c>
      <c r="V6" s="71">
        <f>IF(ISBLANK(B6),"",IF(F6=2,1,0)+IF(H6=2,1,0)+IF(L6=2,1,0)+IF(J6=2,1,0)+IF(P6=2,1,0))</f>
        <v>2</v>
      </c>
      <c r="W6" s="136">
        <v>3</v>
      </c>
      <c r="X6" s="136"/>
      <c r="Y6" s="50" t="str">
        <f t="shared" si="0"/>
        <v>2. Grp 5</v>
      </c>
      <c r="Z6" s="51">
        <v>2</v>
      </c>
      <c r="AA6" s="51">
        <v>5</v>
      </c>
      <c r="AB6" s="51">
        <f>MATCH(Z6,Grp5!$S$2:$S$5,0)</f>
        <v>2</v>
      </c>
    </row>
    <row r="7" spans="1:28" ht="33" customHeight="1" thickBot="1">
      <c r="A7" s="78">
        <v>6</v>
      </c>
      <c r="B7" s="63" t="str">
        <f>IF(ISERROR($AB7),$Y7,VLOOKUP($AB7,Grp6!$A$2:$D$5,COLUMN(),0))</f>
        <v>Armbrecht/Wulff</v>
      </c>
      <c r="C7" s="64"/>
      <c r="D7" s="65" t="str">
        <f>IF(ISERROR($AB7),"",VLOOKUP($AB7,Grp6!$A$2:$D$5,COLUMN(),0))</f>
        <v>SVV Rethem</v>
      </c>
      <c r="E7" s="79">
        <f>T9</f>
        <v>2</v>
      </c>
      <c r="F7" s="80">
        <f>S9</f>
        <v>1</v>
      </c>
      <c r="G7" s="81">
        <f>T15</f>
        <v>0</v>
      </c>
      <c r="H7" s="80">
        <f>S15</f>
        <v>2</v>
      </c>
      <c r="I7" s="81">
        <f>T22</f>
        <v>0</v>
      </c>
      <c r="J7" s="80">
        <f>S22</f>
        <v>2</v>
      </c>
      <c r="K7" s="81">
        <f>T13</f>
        <v>1</v>
      </c>
      <c r="L7" s="80">
        <f>S13</f>
        <v>2</v>
      </c>
      <c r="M7" s="82">
        <f>T18</f>
        <v>0</v>
      </c>
      <c r="N7" s="83">
        <f>S18</f>
        <v>2</v>
      </c>
      <c r="O7" s="137"/>
      <c r="P7" s="137"/>
      <c r="Q7" s="79">
        <f>IF(ISBLANK(B7),"",SUM(H9,L9,P9,H13,L13,P13,H15,L15,P15,H18,L18,P18,H22,L22,P22))</f>
        <v>10</v>
      </c>
      <c r="R7" s="84">
        <f>IF(ISBLANK(B7),"",SUM(G9,K9,O9,G13,K13,O13,G15,K15,O15,G18,K18,O18,G22,K22,O22))</f>
        <v>30</v>
      </c>
      <c r="S7" s="79">
        <f>IF(ISBLANK(B7),"",SUM(E7,G7,I7,M7,K7))</f>
        <v>3</v>
      </c>
      <c r="T7" s="84">
        <f>IF(ISBLANK(B7),"",SUM(F7,H7,J7,N7,L7))</f>
        <v>9</v>
      </c>
      <c r="U7" s="79">
        <f>IF(ISBLANK(B7),"",IF(E7=2,1,0)+IF(G7=2,1,0)+IF(I7=2,1,0)+IF(M7=2,1,0)+IF(K7=2,1,0))</f>
        <v>1</v>
      </c>
      <c r="V7" s="84">
        <f>IF(ISBLANK(B7),"",IF(F7=2,1,0)+IF(H7=2,1,0)+IF(J7=2,1,0)+IF(N7=2,1,0)+IF(L7=2,1,0))</f>
        <v>4</v>
      </c>
      <c r="W7" s="138">
        <v>6</v>
      </c>
      <c r="X7" s="138"/>
      <c r="Y7" s="51" t="str">
        <f t="shared" si="0"/>
        <v>1. Grp 6</v>
      </c>
      <c r="Z7" s="51">
        <v>1</v>
      </c>
      <c r="AA7" s="51">
        <v>6</v>
      </c>
      <c r="AB7" s="51">
        <f>MATCH(Z7,Grp6!$S$2:$S$5,0)</f>
        <v>2</v>
      </c>
    </row>
    <row r="8" ht="13.5" thickBot="1"/>
    <row r="9" spans="1:20" ht="12.75">
      <c r="A9" s="85" t="s">
        <v>19</v>
      </c>
      <c r="B9" s="86" t="str">
        <f>IF(ISBLANK(B2),"",B2)</f>
        <v>Fenn/Lohmeier,Patrick</v>
      </c>
      <c r="C9" s="87" t="s">
        <v>5</v>
      </c>
      <c r="D9" s="88" t="str">
        <f>IF(ISBLANK(B7),"",B7)</f>
        <v>Armbrecht/Wulff</v>
      </c>
      <c r="E9" s="140" t="s">
        <v>6</v>
      </c>
      <c r="F9" s="140"/>
      <c r="G9" s="89">
        <v>1</v>
      </c>
      <c r="H9" s="90">
        <v>3</v>
      </c>
      <c r="I9" s="140" t="s">
        <v>7</v>
      </c>
      <c r="J9" s="140"/>
      <c r="K9" s="89">
        <v>3</v>
      </c>
      <c r="L9" s="90">
        <v>0</v>
      </c>
      <c r="M9" s="140" t="s">
        <v>8</v>
      </c>
      <c r="N9" s="140"/>
      <c r="O9" s="89">
        <v>1</v>
      </c>
      <c r="P9" s="90">
        <v>3</v>
      </c>
      <c r="Q9" s="87" t="s">
        <v>9</v>
      </c>
      <c r="R9" s="88"/>
      <c r="S9" s="91">
        <f aca="true" t="shared" si="1" ref="S9:S23">IF(ISBLANK(G9),"",IF(G9&gt;H9,1,0)+IF(K9&gt;L9,1,0)+IF(O9&gt;P9,1,0))</f>
        <v>1</v>
      </c>
      <c r="T9" s="92">
        <f aca="true" t="shared" si="2" ref="T9:T23">IF(ISBLANK(H9),"",IF(H9&gt;G9,1,0)+IF(L9&gt;K9,1,0)+IF(P9&gt;O9,1,0))</f>
        <v>2</v>
      </c>
    </row>
    <row r="10" spans="1:20" ht="12.75">
      <c r="A10" s="93" t="s">
        <v>20</v>
      </c>
      <c r="B10" s="94" t="str">
        <f>IF(ISBLANK(B3),"",B3)</f>
        <v>Mühlenweg/Scheurer</v>
      </c>
      <c r="C10" s="95" t="s">
        <v>5</v>
      </c>
      <c r="D10" s="96" t="str">
        <f>IF(ISBLANK(B6),"",B6)</f>
        <v>Franzus/Grambow</v>
      </c>
      <c r="E10" s="139" t="s">
        <v>6</v>
      </c>
      <c r="F10" s="139"/>
      <c r="G10" s="97">
        <v>3</v>
      </c>
      <c r="H10" s="98">
        <v>2</v>
      </c>
      <c r="I10" s="139" t="s">
        <v>7</v>
      </c>
      <c r="J10" s="139"/>
      <c r="K10" s="97">
        <v>3</v>
      </c>
      <c r="L10" s="98">
        <v>0</v>
      </c>
      <c r="M10" s="139" t="s">
        <v>8</v>
      </c>
      <c r="N10" s="139"/>
      <c r="O10" s="97"/>
      <c r="P10" s="98"/>
      <c r="Q10" s="99" t="s">
        <v>9</v>
      </c>
      <c r="R10" s="96"/>
      <c r="S10" s="100">
        <f t="shared" si="1"/>
        <v>2</v>
      </c>
      <c r="T10" s="101">
        <f t="shared" si="2"/>
        <v>0</v>
      </c>
    </row>
    <row r="11" spans="1:20" ht="13.5" thickBot="1">
      <c r="A11" s="102" t="s">
        <v>14</v>
      </c>
      <c r="B11" s="103" t="str">
        <f>IF(ISBLANK(B4),"",B4)</f>
        <v>Fabrykiewicz/Klausing</v>
      </c>
      <c r="C11" s="104" t="s">
        <v>5</v>
      </c>
      <c r="D11" s="105" t="str">
        <f>IF(ISBLANK(B5),"",B5)</f>
        <v>Gelewsky/Flor</v>
      </c>
      <c r="E11" s="141" t="s">
        <v>6</v>
      </c>
      <c r="F11" s="141"/>
      <c r="G11" s="106">
        <v>3</v>
      </c>
      <c r="H11" s="107">
        <v>0</v>
      </c>
      <c r="I11" s="141" t="s">
        <v>7</v>
      </c>
      <c r="J11" s="141"/>
      <c r="K11" s="106">
        <v>3</v>
      </c>
      <c r="L11" s="107">
        <v>1</v>
      </c>
      <c r="M11" s="141" t="s">
        <v>8</v>
      </c>
      <c r="N11" s="141"/>
      <c r="O11" s="106"/>
      <c r="P11" s="107"/>
      <c r="Q11" s="108" t="s">
        <v>9</v>
      </c>
      <c r="R11" s="105"/>
      <c r="S11" s="109">
        <f t="shared" si="1"/>
        <v>2</v>
      </c>
      <c r="T11" s="110">
        <f t="shared" si="2"/>
        <v>0</v>
      </c>
    </row>
    <row r="12" spans="1:20" ht="12.75">
      <c r="A12" s="111" t="s">
        <v>21</v>
      </c>
      <c r="B12" s="87" t="str">
        <f>IF(ISBLANK(B4),"",B4)</f>
        <v>Fabrykiewicz/Klausing</v>
      </c>
      <c r="C12" s="112" t="s">
        <v>5</v>
      </c>
      <c r="D12" s="88" t="str">
        <f>IF(ISBLANK(B6),"",B6)</f>
        <v>Franzus/Grambow</v>
      </c>
      <c r="E12" s="140" t="s">
        <v>6</v>
      </c>
      <c r="F12" s="140"/>
      <c r="G12" s="89">
        <v>1</v>
      </c>
      <c r="H12" s="90">
        <v>3</v>
      </c>
      <c r="I12" s="140" t="s">
        <v>7</v>
      </c>
      <c r="J12" s="140"/>
      <c r="K12" s="89">
        <v>3</v>
      </c>
      <c r="L12" s="90">
        <v>0</v>
      </c>
      <c r="M12" s="140" t="s">
        <v>8</v>
      </c>
      <c r="N12" s="140"/>
      <c r="O12" s="89">
        <v>3</v>
      </c>
      <c r="P12" s="90">
        <v>1</v>
      </c>
      <c r="Q12" s="87" t="s">
        <v>9</v>
      </c>
      <c r="R12" s="88"/>
      <c r="S12" s="91">
        <f t="shared" si="1"/>
        <v>2</v>
      </c>
      <c r="T12" s="92">
        <f t="shared" si="2"/>
        <v>1</v>
      </c>
    </row>
    <row r="13" spans="1:20" ht="12.75">
      <c r="A13" s="113" t="s">
        <v>22</v>
      </c>
      <c r="B13" s="99" t="str">
        <f>IF(ISBLANK(B5),"",B5)</f>
        <v>Gelewsky/Flor</v>
      </c>
      <c r="C13" s="95" t="s">
        <v>5</v>
      </c>
      <c r="D13" s="96" t="str">
        <f>IF(ISBLANK(B7),"",B7)</f>
        <v>Armbrecht/Wulff</v>
      </c>
      <c r="E13" s="139" t="s">
        <v>6</v>
      </c>
      <c r="F13" s="139"/>
      <c r="G13" s="97">
        <v>3</v>
      </c>
      <c r="H13" s="98">
        <v>0</v>
      </c>
      <c r="I13" s="139" t="s">
        <v>7</v>
      </c>
      <c r="J13" s="139"/>
      <c r="K13" s="97">
        <v>1</v>
      </c>
      <c r="L13" s="98">
        <v>3</v>
      </c>
      <c r="M13" s="139" t="s">
        <v>8</v>
      </c>
      <c r="N13" s="139"/>
      <c r="O13" s="97">
        <v>3</v>
      </c>
      <c r="P13" s="98">
        <v>0</v>
      </c>
      <c r="Q13" s="99" t="s">
        <v>9</v>
      </c>
      <c r="R13" s="96"/>
      <c r="S13" s="100">
        <f t="shared" si="1"/>
        <v>2</v>
      </c>
      <c r="T13" s="101">
        <f t="shared" si="2"/>
        <v>1</v>
      </c>
    </row>
    <row r="14" spans="1:20" ht="13.5" thickBot="1">
      <c r="A14" s="114" t="s">
        <v>23</v>
      </c>
      <c r="B14" s="108" t="str">
        <f>IF(ISBLANK(B2),"",B2)</f>
        <v>Fenn/Lohmeier,Patrick</v>
      </c>
      <c r="C14" s="104" t="s">
        <v>5</v>
      </c>
      <c r="D14" s="105" t="str">
        <f>IF(ISBLANK(B3),"",B3)</f>
        <v>Mühlenweg/Scheurer</v>
      </c>
      <c r="E14" s="141" t="s">
        <v>6</v>
      </c>
      <c r="F14" s="141"/>
      <c r="G14" s="106">
        <v>0</v>
      </c>
      <c r="H14" s="107">
        <v>3</v>
      </c>
      <c r="I14" s="141" t="s">
        <v>7</v>
      </c>
      <c r="J14" s="141"/>
      <c r="K14" s="106">
        <v>0</v>
      </c>
      <c r="L14" s="107">
        <v>3</v>
      </c>
      <c r="M14" s="141" t="s">
        <v>8</v>
      </c>
      <c r="N14" s="141"/>
      <c r="O14" s="106"/>
      <c r="P14" s="107"/>
      <c r="Q14" s="108" t="s">
        <v>9</v>
      </c>
      <c r="R14" s="105"/>
      <c r="S14" s="109">
        <f t="shared" si="1"/>
        <v>0</v>
      </c>
      <c r="T14" s="110">
        <f t="shared" si="2"/>
        <v>2</v>
      </c>
    </row>
    <row r="15" spans="1:20" ht="12.75">
      <c r="A15" s="111" t="s">
        <v>24</v>
      </c>
      <c r="B15" s="87" t="str">
        <f>IF(ISBLANK(B3),"",B3)</f>
        <v>Mühlenweg/Scheurer</v>
      </c>
      <c r="C15" s="112" t="s">
        <v>5</v>
      </c>
      <c r="D15" s="88" t="str">
        <f>IF(ISBLANK(B7),"",B7)</f>
        <v>Armbrecht/Wulff</v>
      </c>
      <c r="E15" s="140" t="s">
        <v>6</v>
      </c>
      <c r="F15" s="140"/>
      <c r="G15" s="89">
        <v>3</v>
      </c>
      <c r="H15" s="90">
        <v>0</v>
      </c>
      <c r="I15" s="140" t="s">
        <v>7</v>
      </c>
      <c r="J15" s="140"/>
      <c r="K15" s="89">
        <v>3</v>
      </c>
      <c r="L15" s="90">
        <v>0</v>
      </c>
      <c r="M15" s="140" t="s">
        <v>8</v>
      </c>
      <c r="N15" s="140"/>
      <c r="O15" s="89"/>
      <c r="P15" s="90"/>
      <c r="Q15" s="87" t="s">
        <v>9</v>
      </c>
      <c r="R15" s="88"/>
      <c r="S15" s="91">
        <f t="shared" si="1"/>
        <v>2</v>
      </c>
      <c r="T15" s="92">
        <f t="shared" si="2"/>
        <v>0</v>
      </c>
    </row>
    <row r="16" spans="1:20" ht="12.75">
      <c r="A16" s="113" t="s">
        <v>25</v>
      </c>
      <c r="B16" s="99" t="str">
        <f>IF(ISBLANK(B4),"",B4)</f>
        <v>Fabrykiewicz/Klausing</v>
      </c>
      <c r="C16" s="95" t="s">
        <v>5</v>
      </c>
      <c r="D16" s="96" t="str">
        <f>IF(ISBLANK(B2),"",B2)</f>
        <v>Fenn/Lohmeier,Patrick</v>
      </c>
      <c r="E16" s="139" t="s">
        <v>6</v>
      </c>
      <c r="F16" s="139"/>
      <c r="G16" s="97">
        <v>3</v>
      </c>
      <c r="H16" s="98">
        <v>0</v>
      </c>
      <c r="I16" s="139" t="s">
        <v>7</v>
      </c>
      <c r="J16" s="139"/>
      <c r="K16" s="97">
        <v>3</v>
      </c>
      <c r="L16" s="98">
        <v>0</v>
      </c>
      <c r="M16" s="139" t="s">
        <v>8</v>
      </c>
      <c r="N16" s="139"/>
      <c r="O16" s="97"/>
      <c r="P16" s="98"/>
      <c r="Q16" s="99" t="s">
        <v>9</v>
      </c>
      <c r="R16" s="96"/>
      <c r="S16" s="100">
        <f t="shared" si="1"/>
        <v>2</v>
      </c>
      <c r="T16" s="101">
        <f t="shared" si="2"/>
        <v>0</v>
      </c>
    </row>
    <row r="17" spans="1:20" ht="13.5" thickBot="1">
      <c r="A17" s="114" t="s">
        <v>26</v>
      </c>
      <c r="B17" s="108" t="str">
        <f>IF(ISBLANK(B6),"",B6)</f>
        <v>Franzus/Grambow</v>
      </c>
      <c r="C17" s="104" t="s">
        <v>5</v>
      </c>
      <c r="D17" s="105" t="str">
        <f>IF(ISBLANK(B5),"",B5)</f>
        <v>Gelewsky/Flor</v>
      </c>
      <c r="E17" s="141" t="s">
        <v>6</v>
      </c>
      <c r="F17" s="141"/>
      <c r="G17" s="106">
        <v>3</v>
      </c>
      <c r="H17" s="107">
        <v>1</v>
      </c>
      <c r="I17" s="141" t="s">
        <v>7</v>
      </c>
      <c r="J17" s="141"/>
      <c r="K17" s="106">
        <v>3</v>
      </c>
      <c r="L17" s="107">
        <v>1</v>
      </c>
      <c r="M17" s="141" t="s">
        <v>8</v>
      </c>
      <c r="N17" s="141"/>
      <c r="O17" s="106"/>
      <c r="P17" s="107"/>
      <c r="Q17" s="108" t="s">
        <v>9</v>
      </c>
      <c r="R17" s="105"/>
      <c r="S17" s="109">
        <f t="shared" si="1"/>
        <v>2</v>
      </c>
      <c r="T17" s="110">
        <f t="shared" si="2"/>
        <v>0</v>
      </c>
    </row>
    <row r="18" spans="1:20" ht="12.75">
      <c r="A18" s="111" t="s">
        <v>27</v>
      </c>
      <c r="B18" s="87" t="str">
        <f>IF(ISBLANK(B6),"",B6)</f>
        <v>Franzus/Grambow</v>
      </c>
      <c r="C18" s="112" t="s">
        <v>5</v>
      </c>
      <c r="D18" s="88" t="str">
        <f>IF(ISBLANK(B7),"",B7)</f>
        <v>Armbrecht/Wulff</v>
      </c>
      <c r="E18" s="140" t="s">
        <v>6</v>
      </c>
      <c r="F18" s="140"/>
      <c r="G18" s="89">
        <v>3</v>
      </c>
      <c r="H18" s="90">
        <v>0</v>
      </c>
      <c r="I18" s="140" t="s">
        <v>7</v>
      </c>
      <c r="J18" s="140"/>
      <c r="K18" s="89">
        <v>3</v>
      </c>
      <c r="L18" s="90">
        <v>1</v>
      </c>
      <c r="M18" s="140" t="s">
        <v>8</v>
      </c>
      <c r="N18" s="140"/>
      <c r="O18" s="89"/>
      <c r="P18" s="90"/>
      <c r="Q18" s="87" t="s">
        <v>9</v>
      </c>
      <c r="R18" s="88"/>
      <c r="S18" s="91">
        <f t="shared" si="1"/>
        <v>2</v>
      </c>
      <c r="T18" s="92">
        <f t="shared" si="2"/>
        <v>0</v>
      </c>
    </row>
    <row r="19" spans="1:20" ht="12.75">
      <c r="A19" s="113" t="s">
        <v>10</v>
      </c>
      <c r="B19" s="99" t="str">
        <f>IF(ISBLANK(B3),"",B3)</f>
        <v>Mühlenweg/Scheurer</v>
      </c>
      <c r="C19" s="95" t="s">
        <v>5</v>
      </c>
      <c r="D19" s="96" t="str">
        <f>IF(ISBLANK(B4),"",B4)</f>
        <v>Fabrykiewicz/Klausing</v>
      </c>
      <c r="E19" s="139" t="s">
        <v>6</v>
      </c>
      <c r="F19" s="139"/>
      <c r="G19" s="97">
        <v>3</v>
      </c>
      <c r="H19" s="98">
        <v>1</v>
      </c>
      <c r="I19" s="139" t="s">
        <v>7</v>
      </c>
      <c r="J19" s="139"/>
      <c r="K19" s="97">
        <v>1</v>
      </c>
      <c r="L19" s="98">
        <v>3</v>
      </c>
      <c r="M19" s="139" t="s">
        <v>8</v>
      </c>
      <c r="N19" s="139"/>
      <c r="O19" s="97">
        <v>3</v>
      </c>
      <c r="P19" s="98">
        <v>1</v>
      </c>
      <c r="Q19" s="99" t="s">
        <v>9</v>
      </c>
      <c r="R19" s="96"/>
      <c r="S19" s="100">
        <f t="shared" si="1"/>
        <v>2</v>
      </c>
      <c r="T19" s="101">
        <f t="shared" si="2"/>
        <v>1</v>
      </c>
    </row>
    <row r="20" spans="1:20" ht="13.5" thickBot="1">
      <c r="A20" s="114" t="s">
        <v>4</v>
      </c>
      <c r="B20" s="108" t="str">
        <f>IF(ISBLANK(B2),"",B2)</f>
        <v>Fenn/Lohmeier,Patrick</v>
      </c>
      <c r="C20" s="104" t="s">
        <v>5</v>
      </c>
      <c r="D20" s="105" t="str">
        <f>IF(ISBLANK(B5),"",B5)</f>
        <v>Gelewsky/Flor</v>
      </c>
      <c r="E20" s="141" t="s">
        <v>6</v>
      </c>
      <c r="F20" s="141"/>
      <c r="G20" s="106">
        <v>1</v>
      </c>
      <c r="H20" s="107">
        <v>3</v>
      </c>
      <c r="I20" s="141" t="s">
        <v>7</v>
      </c>
      <c r="J20" s="141"/>
      <c r="K20" s="106">
        <v>3</v>
      </c>
      <c r="L20" s="107">
        <v>1</v>
      </c>
      <c r="M20" s="141" t="s">
        <v>8</v>
      </c>
      <c r="N20" s="141"/>
      <c r="O20" s="106">
        <v>3</v>
      </c>
      <c r="P20" s="107">
        <v>0</v>
      </c>
      <c r="Q20" s="108" t="s">
        <v>9</v>
      </c>
      <c r="R20" s="105"/>
      <c r="S20" s="109">
        <f t="shared" si="1"/>
        <v>2</v>
      </c>
      <c r="T20" s="110">
        <f t="shared" si="2"/>
        <v>1</v>
      </c>
    </row>
    <row r="21" spans="1:20" ht="12.75">
      <c r="A21" s="111" t="s">
        <v>28</v>
      </c>
      <c r="B21" s="87" t="str">
        <f>IF(ISBLANK(B2),"",B2)</f>
        <v>Fenn/Lohmeier,Patrick</v>
      </c>
      <c r="C21" s="112" t="s">
        <v>5</v>
      </c>
      <c r="D21" s="88" t="str">
        <f>IF(ISBLANK(B6),"",B6)</f>
        <v>Franzus/Grambow</v>
      </c>
      <c r="E21" s="140" t="s">
        <v>6</v>
      </c>
      <c r="F21" s="140"/>
      <c r="G21" s="89">
        <v>0</v>
      </c>
      <c r="H21" s="90">
        <v>3</v>
      </c>
      <c r="I21" s="140" t="s">
        <v>7</v>
      </c>
      <c r="J21" s="140"/>
      <c r="K21" s="89">
        <v>0</v>
      </c>
      <c r="L21" s="90">
        <v>3</v>
      </c>
      <c r="M21" s="140" t="s">
        <v>8</v>
      </c>
      <c r="N21" s="140"/>
      <c r="O21" s="89"/>
      <c r="P21" s="90"/>
      <c r="Q21" s="87" t="s">
        <v>9</v>
      </c>
      <c r="R21" s="88"/>
      <c r="S21" s="91">
        <f t="shared" si="1"/>
        <v>0</v>
      </c>
      <c r="T21" s="92">
        <f t="shared" si="2"/>
        <v>2</v>
      </c>
    </row>
    <row r="22" spans="1:20" ht="12.75">
      <c r="A22" s="113" t="s">
        <v>29</v>
      </c>
      <c r="B22" s="99" t="str">
        <f>IF(ISBLANK(B4),"",B4)</f>
        <v>Fabrykiewicz/Klausing</v>
      </c>
      <c r="C22" s="95" t="s">
        <v>5</v>
      </c>
      <c r="D22" s="96" t="str">
        <f>IF(ISBLANK(B7),"",B7)</f>
        <v>Armbrecht/Wulff</v>
      </c>
      <c r="E22" s="139" t="s">
        <v>6</v>
      </c>
      <c r="F22" s="139"/>
      <c r="G22" s="97">
        <v>3</v>
      </c>
      <c r="H22" s="98">
        <v>0</v>
      </c>
      <c r="I22" s="139" t="s">
        <v>7</v>
      </c>
      <c r="J22" s="139"/>
      <c r="K22" s="97">
        <v>3</v>
      </c>
      <c r="L22" s="98">
        <v>0</v>
      </c>
      <c r="M22" s="139" t="s">
        <v>8</v>
      </c>
      <c r="N22" s="139"/>
      <c r="O22" s="97"/>
      <c r="P22" s="98"/>
      <c r="Q22" s="99" t="s">
        <v>9</v>
      </c>
      <c r="R22" s="96"/>
      <c r="S22" s="100">
        <f t="shared" si="1"/>
        <v>2</v>
      </c>
      <c r="T22" s="101">
        <f t="shared" si="2"/>
        <v>0</v>
      </c>
    </row>
    <row r="23" spans="1:20" ht="13.5" thickBot="1">
      <c r="A23" s="114" t="s">
        <v>12</v>
      </c>
      <c r="B23" s="108" t="str">
        <f>IF(ISBLANK(B5),"",B5)</f>
        <v>Gelewsky/Flor</v>
      </c>
      <c r="C23" s="104" t="s">
        <v>5</v>
      </c>
      <c r="D23" s="105" t="str">
        <f>IF(ISBLANK(B3),"",B3)</f>
        <v>Mühlenweg/Scheurer</v>
      </c>
      <c r="E23" s="141" t="s">
        <v>6</v>
      </c>
      <c r="F23" s="141"/>
      <c r="G23" s="106">
        <v>0</v>
      </c>
      <c r="H23" s="107">
        <v>3</v>
      </c>
      <c r="I23" s="141" t="s">
        <v>7</v>
      </c>
      <c r="J23" s="141"/>
      <c r="K23" s="106">
        <v>2</v>
      </c>
      <c r="L23" s="107">
        <v>3</v>
      </c>
      <c r="M23" s="141" t="s">
        <v>8</v>
      </c>
      <c r="N23" s="141"/>
      <c r="O23" s="106"/>
      <c r="P23" s="107"/>
      <c r="Q23" s="108" t="s">
        <v>9</v>
      </c>
      <c r="R23" s="105"/>
      <c r="S23" s="109">
        <f t="shared" si="1"/>
        <v>0</v>
      </c>
      <c r="T23" s="110">
        <f t="shared" si="2"/>
        <v>2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E23:F23"/>
    <mergeCell ref="I23:J23"/>
    <mergeCell ref="M23:N23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17:F17"/>
    <mergeCell ref="I17:J17"/>
    <mergeCell ref="M17:N17"/>
    <mergeCell ref="E18:F18"/>
    <mergeCell ref="I18:J18"/>
    <mergeCell ref="M18:N18"/>
    <mergeCell ref="E15:F15"/>
    <mergeCell ref="I15:J15"/>
    <mergeCell ref="M15:N15"/>
    <mergeCell ref="E16:F16"/>
    <mergeCell ref="I16:J16"/>
    <mergeCell ref="M16:N16"/>
    <mergeCell ref="E13:F13"/>
    <mergeCell ref="I13:J13"/>
    <mergeCell ref="M13:N13"/>
    <mergeCell ref="E14:F14"/>
    <mergeCell ref="I14:J14"/>
    <mergeCell ref="M14:N14"/>
    <mergeCell ref="E11:F11"/>
    <mergeCell ref="I11:J11"/>
    <mergeCell ref="M11:N11"/>
    <mergeCell ref="E12:F12"/>
    <mergeCell ref="I12:J12"/>
    <mergeCell ref="M12:N12"/>
    <mergeCell ref="O7:P7"/>
    <mergeCell ref="W7:X7"/>
    <mergeCell ref="E10:F10"/>
    <mergeCell ref="I10:J10"/>
    <mergeCell ref="M10:N10"/>
    <mergeCell ref="E9:F9"/>
    <mergeCell ref="I9:J9"/>
    <mergeCell ref="M9:N9"/>
    <mergeCell ref="G3:H3"/>
    <mergeCell ref="M6:N6"/>
    <mergeCell ref="I4:J4"/>
    <mergeCell ref="W4:X4"/>
    <mergeCell ref="K5:L5"/>
    <mergeCell ref="W5:X5"/>
    <mergeCell ref="W6:X6"/>
    <mergeCell ref="S1:T1"/>
    <mergeCell ref="U1:V1"/>
    <mergeCell ref="W3:X3"/>
    <mergeCell ref="W1:X1"/>
    <mergeCell ref="E2:F2"/>
    <mergeCell ref="W2:X2"/>
    <mergeCell ref="A1:D1"/>
    <mergeCell ref="E1:F1"/>
    <mergeCell ref="G1:H1"/>
    <mergeCell ref="I1:J1"/>
    <mergeCell ref="K1:L1"/>
    <mergeCell ref="M1:N1"/>
    <mergeCell ref="O1:P1"/>
    <mergeCell ref="Q1:R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Gessner</dc:creator>
  <cp:keywords/>
  <dc:description/>
  <cp:lastModifiedBy>Benutzer</cp:lastModifiedBy>
  <cp:lastPrinted>2015-01-11T06:24:17Z</cp:lastPrinted>
  <dcterms:created xsi:type="dcterms:W3CDTF">2015-10-01T23:01:33Z</dcterms:created>
  <dcterms:modified xsi:type="dcterms:W3CDTF">2015-01-12T09:03:05Z</dcterms:modified>
  <cp:category/>
  <cp:version/>
  <cp:contentType/>
  <cp:contentStatus/>
</cp:coreProperties>
</file>